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0" yWindow="0" windowWidth="28800" windowHeight="12315" tabRatio="856" activeTab="5"/>
  </bookViews>
  <sheets>
    <sheet name="OPĆI DIO" sheetId="10" r:id="rId1"/>
    <sheet name="opći po ekonomskoj" sheetId="14" r:id="rId2"/>
    <sheet name="Rashodi prema funkcijskoj k" sheetId="17" r:id="rId3"/>
    <sheet name=" po izvorima financiranja" sheetId="16" r:id="rId4"/>
    <sheet name="rashodi-programska" sheetId="8" r:id="rId5"/>
    <sheet name="prihodi programska" sheetId="11" r:id="rId6"/>
  </sheets>
  <definedNames>
    <definedName name="_xlnm._FilterDatabase" localSheetId="4" hidden="1">'rashodi-programska'!$C$5:$C$302</definedName>
    <definedName name="_xlnm.Print_Area" localSheetId="0">'OPĆI DIO'!$A$1:$K$36</definedName>
    <definedName name="_xlnm.Print_Area" localSheetId="1">'opći po ekonomskoj'!$A$1:$H$56</definedName>
    <definedName name="_xlnm.Print_Area" localSheetId="2">'Rashodi prema funkcijskoj k'!$B$1:$H$20</definedName>
  </definedNames>
  <calcPr calcId="144525"/>
  <fileRecoveryPr autoRecover="0"/>
</workbook>
</file>

<file path=xl/calcChain.xml><?xml version="1.0" encoding="utf-8"?>
<calcChain xmlns="http://schemas.openxmlformats.org/spreadsheetml/2006/main">
  <c r="E20" i="8" l="1"/>
  <c r="E138" i="8"/>
  <c r="E175" i="8"/>
  <c r="F22" i="14"/>
  <c r="D170" i="8" l="1"/>
  <c r="D169" i="8" s="1"/>
  <c r="J15" i="10"/>
  <c r="F59" i="11" l="1"/>
  <c r="E35" i="16"/>
  <c r="D35" i="16"/>
  <c r="F35" i="16"/>
  <c r="C281" i="8" l="1"/>
  <c r="C284" i="8"/>
  <c r="C283" i="8" s="1"/>
  <c r="G39" i="8" l="1"/>
  <c r="G42" i="8"/>
  <c r="G43" i="8"/>
  <c r="G44" i="8"/>
  <c r="G45" i="8"/>
  <c r="G47" i="8"/>
  <c r="G48" i="8"/>
  <c r="G49" i="8"/>
  <c r="G50" i="8"/>
  <c r="G51" i="8"/>
  <c r="G52" i="8"/>
  <c r="G54" i="8"/>
  <c r="G55" i="8"/>
  <c r="G56" i="8"/>
  <c r="G57" i="8"/>
  <c r="G58" i="8"/>
  <c r="G59" i="8"/>
  <c r="G60" i="8"/>
  <c r="G61" i="8"/>
  <c r="G62" i="8"/>
  <c r="G63" i="8"/>
  <c r="G64" i="8"/>
  <c r="G66" i="8"/>
  <c r="G67" i="8"/>
  <c r="G68" i="8"/>
  <c r="G69" i="8"/>
  <c r="G70" i="8"/>
  <c r="G73" i="8"/>
  <c r="G74" i="8"/>
  <c r="G75" i="8"/>
  <c r="G80" i="8"/>
  <c r="G82" i="8"/>
  <c r="G84" i="8"/>
  <c r="G87" i="8"/>
  <c r="G88" i="8"/>
  <c r="G90" i="8"/>
  <c r="G91" i="8"/>
  <c r="G92" i="8"/>
  <c r="G93" i="8"/>
  <c r="G95" i="8"/>
  <c r="G96" i="8"/>
  <c r="G97" i="8"/>
  <c r="G98" i="8"/>
  <c r="G99" i="8"/>
  <c r="G101" i="8"/>
  <c r="G103" i="8"/>
  <c r="G104" i="8"/>
  <c r="G107" i="8"/>
  <c r="G108" i="8"/>
  <c r="G109" i="8"/>
  <c r="G110" i="8"/>
  <c r="G111" i="8"/>
  <c r="G112" i="8"/>
  <c r="G114" i="8"/>
  <c r="G118" i="8"/>
  <c r="G120" i="8"/>
  <c r="G121" i="8"/>
  <c r="G122" i="8"/>
  <c r="G124" i="8"/>
  <c r="G125" i="8"/>
  <c r="G126" i="8"/>
  <c r="G128" i="8"/>
  <c r="G130" i="8"/>
  <c r="G131" i="8"/>
  <c r="G132" i="8"/>
  <c r="G135" i="8"/>
  <c r="G137" i="8"/>
  <c r="G141" i="8"/>
  <c r="G143" i="8"/>
  <c r="G145" i="8"/>
  <c r="G146" i="8"/>
  <c r="G149" i="8"/>
  <c r="G151" i="8"/>
  <c r="G152" i="8"/>
  <c r="G153" i="8"/>
  <c r="G155" i="8"/>
  <c r="G156" i="8"/>
  <c r="G157" i="8"/>
  <c r="G158" i="8"/>
  <c r="G159" i="8"/>
  <c r="G160" i="8"/>
  <c r="G162" i="8"/>
  <c r="G164" i="8"/>
  <c r="G165" i="8"/>
  <c r="G166" i="8"/>
  <c r="G167" i="8"/>
  <c r="G168" i="8"/>
  <c r="G171" i="8"/>
  <c r="G174" i="8"/>
  <c r="G177" i="8"/>
  <c r="G180" i="8"/>
  <c r="G181" i="8"/>
  <c r="G182" i="8"/>
  <c r="G184" i="8"/>
  <c r="G188" i="8"/>
  <c r="G190" i="8"/>
  <c r="G191" i="8"/>
  <c r="G192" i="8"/>
  <c r="G194" i="8"/>
  <c r="G195" i="8"/>
  <c r="G196" i="8"/>
  <c r="G198" i="8"/>
  <c r="G199" i="8"/>
  <c r="G202" i="8"/>
  <c r="G203" i="8"/>
  <c r="G205" i="8"/>
  <c r="G209" i="8"/>
  <c r="G212" i="8"/>
  <c r="G213" i="8"/>
  <c r="G218" i="8"/>
  <c r="G220" i="8"/>
  <c r="G222" i="8"/>
  <c r="G225" i="8"/>
  <c r="G229" i="8"/>
  <c r="G231" i="8"/>
  <c r="G233" i="8"/>
  <c r="G236" i="8"/>
  <c r="G237" i="8"/>
  <c r="G242" i="8"/>
  <c r="G244" i="8"/>
  <c r="G249" i="8"/>
  <c r="G251" i="8"/>
  <c r="G255" i="8"/>
  <c r="G257" i="8"/>
  <c r="G259" i="8"/>
  <c r="G262" i="8"/>
  <c r="G263" i="8"/>
  <c r="G268" i="8"/>
  <c r="G273" i="8"/>
  <c r="G278" i="8"/>
  <c r="G280" i="8"/>
  <c r="G282" i="8"/>
  <c r="G285" i="8"/>
  <c r="G286" i="8"/>
  <c r="G290" i="8"/>
  <c r="G292" i="8"/>
  <c r="G294" i="8"/>
  <c r="G297" i="8"/>
  <c r="G298" i="8"/>
  <c r="G299" i="8"/>
  <c r="G302" i="8"/>
  <c r="G23" i="8"/>
  <c r="G24" i="8"/>
  <c r="G25" i="8"/>
  <c r="G27" i="8"/>
  <c r="G29" i="8"/>
  <c r="G32" i="8"/>
  <c r="G34" i="8"/>
  <c r="H16" i="11"/>
  <c r="H17" i="11"/>
  <c r="H21" i="11"/>
  <c r="H22" i="11"/>
  <c r="H24" i="11"/>
  <c r="H28" i="11"/>
  <c r="H30" i="11"/>
  <c r="H34" i="11"/>
  <c r="H36" i="11"/>
  <c r="H38" i="11"/>
  <c r="H39" i="11"/>
  <c r="H40" i="11"/>
  <c r="H41" i="11"/>
  <c r="H42" i="11"/>
  <c r="H43" i="11"/>
  <c r="H44" i="11"/>
  <c r="H45" i="11"/>
  <c r="H46" i="11"/>
  <c r="H47" i="11"/>
  <c r="H48" i="11"/>
  <c r="H49" i="11"/>
  <c r="H53" i="11"/>
  <c r="H57" i="11"/>
  <c r="H60" i="11"/>
  <c r="H61" i="11"/>
  <c r="H62" i="11"/>
  <c r="H63" i="11"/>
  <c r="H64" i="11"/>
  <c r="H65" i="11"/>
  <c r="H66" i="11"/>
  <c r="H67" i="11"/>
  <c r="H68" i="11"/>
  <c r="H69" i="11"/>
  <c r="H70" i="11"/>
  <c r="H71" i="11"/>
  <c r="H72" i="11"/>
  <c r="H73" i="11"/>
  <c r="H74" i="11"/>
  <c r="H75" i="11"/>
  <c r="H76" i="11"/>
  <c r="H77" i="11"/>
  <c r="H78" i="11"/>
  <c r="H79" i="11"/>
  <c r="H80" i="11"/>
  <c r="H81" i="11"/>
  <c r="H82" i="11"/>
  <c r="H83" i="11"/>
  <c r="H84" i="11"/>
  <c r="G14" i="16"/>
  <c r="G28" i="14"/>
  <c r="G27" i="14"/>
  <c r="G26" i="14"/>
  <c r="F83" i="11" l="1"/>
  <c r="F82" i="11" s="1"/>
  <c r="F80" i="11"/>
  <c r="F79" i="11" s="1"/>
  <c r="G24" i="11" l="1"/>
  <c r="G30" i="11"/>
  <c r="G62" i="11"/>
  <c r="E52" i="11" l="1"/>
  <c r="E51" i="11" s="1"/>
  <c r="E50" i="11" s="1"/>
  <c r="G34" i="11"/>
  <c r="G21" i="11"/>
  <c r="G22" i="11"/>
  <c r="E23" i="11"/>
  <c r="F23" i="11"/>
  <c r="D23" i="11"/>
  <c r="H23" i="11" s="1"/>
  <c r="E29" i="11"/>
  <c r="F29" i="11"/>
  <c r="D29" i="11"/>
  <c r="H29" i="11" s="1"/>
  <c r="G29" i="11" l="1"/>
  <c r="G23" i="11"/>
  <c r="E33" i="11"/>
  <c r="F33" i="11"/>
  <c r="D33" i="11"/>
  <c r="H33" i="11" s="1"/>
  <c r="D301" i="8"/>
  <c r="D300" i="8" s="1"/>
  <c r="E301" i="8"/>
  <c r="E300" i="8" s="1"/>
  <c r="C301" i="8"/>
  <c r="C300" i="8" l="1"/>
  <c r="G300" i="8" s="1"/>
  <c r="G301" i="8"/>
  <c r="G33" i="11"/>
  <c r="E163" i="8"/>
  <c r="E176" i="8"/>
  <c r="E31" i="8"/>
  <c r="C31" i="8"/>
  <c r="D28" i="8"/>
  <c r="E28" i="8"/>
  <c r="C28" i="8"/>
  <c r="D26" i="8"/>
  <c r="E26" i="8"/>
  <c r="C26" i="8"/>
  <c r="D22" i="8"/>
  <c r="E22" i="8"/>
  <c r="C22" i="8"/>
  <c r="C163" i="8"/>
  <c r="D161" i="8"/>
  <c r="E161" i="8"/>
  <c r="C161" i="8"/>
  <c r="E279" i="8"/>
  <c r="D284" i="8"/>
  <c r="D283" i="8" s="1"/>
  <c r="E284" i="8"/>
  <c r="E283" i="8" s="1"/>
  <c r="D281" i="8"/>
  <c r="E281" i="8"/>
  <c r="G281" i="8" s="1"/>
  <c r="D279" i="8"/>
  <c r="C279" i="8"/>
  <c r="D277" i="8"/>
  <c r="E277" i="8"/>
  <c r="E296" i="8"/>
  <c r="E295" i="8" s="1"/>
  <c r="D293" i="8"/>
  <c r="E293" i="8"/>
  <c r="D291" i="8"/>
  <c r="E291" i="8"/>
  <c r="D289" i="8"/>
  <c r="E289" i="8"/>
  <c r="C296" i="8"/>
  <c r="C293" i="8"/>
  <c r="C291" i="8"/>
  <c r="C289" i="8"/>
  <c r="G289" i="8" s="1"/>
  <c r="C277" i="8"/>
  <c r="C89" i="8"/>
  <c r="D100" i="8"/>
  <c r="E100" i="8"/>
  <c r="C100" i="8"/>
  <c r="A6" i="8"/>
  <c r="G291" i="8" l="1"/>
  <c r="G279" i="8"/>
  <c r="G161" i="8"/>
  <c r="G293" i="8"/>
  <c r="G296" i="8"/>
  <c r="G277" i="8"/>
  <c r="C276" i="8"/>
  <c r="G163" i="8"/>
  <c r="G284" i="8"/>
  <c r="G100" i="8"/>
  <c r="D42" i="14"/>
  <c r="G31" i="8"/>
  <c r="G28" i="8"/>
  <c r="G26" i="8"/>
  <c r="G22" i="8"/>
  <c r="E288" i="8"/>
  <c r="D288" i="8"/>
  <c r="E21" i="8"/>
  <c r="F100" i="8"/>
  <c r="D276" i="8"/>
  <c r="D275" i="8" s="1"/>
  <c r="E276" i="8"/>
  <c r="E275" i="8" s="1"/>
  <c r="C21" i="8"/>
  <c r="G21" i="8" s="1"/>
  <c r="D21" i="8"/>
  <c r="D7" i="17"/>
  <c r="D6" i="17"/>
  <c r="G283" i="8" l="1"/>
  <c r="C38" i="16"/>
  <c r="C37" i="16"/>
  <c r="D228" i="8" l="1"/>
  <c r="D236" i="8"/>
  <c r="D235" i="8" s="1"/>
  <c r="D234" i="8" s="1"/>
  <c r="C148" i="8"/>
  <c r="E14" i="16" l="1"/>
  <c r="D119" i="8"/>
  <c r="E119" i="8"/>
  <c r="C119" i="8"/>
  <c r="G119" i="8" s="1"/>
  <c r="G60" i="11"/>
  <c r="D59" i="11"/>
  <c r="H59" i="11" s="1"/>
  <c r="E59" i="11"/>
  <c r="E25" i="14" l="1"/>
  <c r="E24" i="14" s="1"/>
  <c r="F37" i="11"/>
  <c r="E35" i="11"/>
  <c r="E15" i="11"/>
  <c r="F15" i="11"/>
  <c r="G17" i="11"/>
  <c r="F125" i="8" l="1"/>
  <c r="F126" i="8"/>
  <c r="F286" i="8" l="1"/>
  <c r="D183" i="8" l="1"/>
  <c r="D173" i="8"/>
  <c r="D150" i="8"/>
  <c r="D148" i="8"/>
  <c r="D33" i="8"/>
  <c r="D31" i="8"/>
  <c r="D134" i="8"/>
  <c r="C123" i="8"/>
  <c r="D102" i="8"/>
  <c r="D172" i="8" l="1"/>
  <c r="E47" i="14"/>
  <c r="E46" i="14" s="1"/>
  <c r="D30" i="8"/>
  <c r="D20" i="8" s="1"/>
  <c r="C193" i="8"/>
  <c r="C197" i="8"/>
  <c r="D113" i="8" l="1"/>
  <c r="G78" i="11" l="1"/>
  <c r="G75" i="11"/>
  <c r="G72" i="11"/>
  <c r="G69" i="11"/>
  <c r="G66" i="11"/>
  <c r="G53" i="11"/>
  <c r="G49" i="11"/>
  <c r="G48" i="11"/>
  <c r="G44" i="11"/>
  <c r="G42" i="11"/>
  <c r="G40" i="11"/>
  <c r="G38" i="11"/>
  <c r="G36" i="11"/>
  <c r="G28" i="11"/>
  <c r="G16" i="11"/>
  <c r="G39" i="11"/>
  <c r="E56" i="11"/>
  <c r="E58" i="11"/>
  <c r="E74" i="11"/>
  <c r="E73" i="11" s="1"/>
  <c r="E71" i="11"/>
  <c r="E70" i="11" s="1"/>
  <c r="E68" i="11"/>
  <c r="E67" i="11" s="1"/>
  <c r="E65" i="11"/>
  <c r="E64" i="11" s="1"/>
  <c r="E47" i="11"/>
  <c r="E23" i="14" s="1"/>
  <c r="E37" i="11"/>
  <c r="E32" i="11" s="1"/>
  <c r="E27" i="11"/>
  <c r="E20" i="11"/>
  <c r="F299" i="8"/>
  <c r="F298" i="8"/>
  <c r="F294" i="8"/>
  <c r="F292" i="8"/>
  <c r="F290" i="8"/>
  <c r="F285" i="8"/>
  <c r="F282" i="8"/>
  <c r="F280" i="8"/>
  <c r="F278" i="8"/>
  <c r="F273" i="8"/>
  <c r="F268" i="8"/>
  <c r="F262" i="8"/>
  <c r="F244" i="8"/>
  <c r="F242" i="8"/>
  <c r="F233" i="8"/>
  <c r="F231" i="8"/>
  <c r="F229" i="8"/>
  <c r="F225" i="8"/>
  <c r="F222" i="8"/>
  <c r="F220" i="8"/>
  <c r="F218" i="8"/>
  <c r="F205" i="8"/>
  <c r="F203" i="8"/>
  <c r="F199" i="8"/>
  <c r="F198" i="8"/>
  <c r="F196" i="8"/>
  <c r="F194" i="8"/>
  <c r="F192" i="8"/>
  <c r="F191" i="8"/>
  <c r="F188" i="8"/>
  <c r="F184" i="8"/>
  <c r="F177" i="8"/>
  <c r="F174" i="8"/>
  <c r="F168" i="8"/>
  <c r="F162" i="8"/>
  <c r="F160" i="8"/>
  <c r="F157" i="8"/>
  <c r="F151" i="8"/>
  <c r="F149" i="8"/>
  <c r="F132" i="8"/>
  <c r="F124" i="8"/>
  <c r="F122" i="8"/>
  <c r="F121" i="8"/>
  <c r="F118" i="8"/>
  <c r="F114" i="8"/>
  <c r="F107" i="8"/>
  <c r="F104" i="8"/>
  <c r="F103" i="8"/>
  <c r="F99" i="8"/>
  <c r="F95" i="8"/>
  <c r="F93" i="8"/>
  <c r="F91" i="8"/>
  <c r="F90" i="8"/>
  <c r="F88" i="8"/>
  <c r="F75" i="8"/>
  <c r="F74" i="8"/>
  <c r="F73" i="8"/>
  <c r="F70" i="8"/>
  <c r="F69" i="8"/>
  <c r="F68" i="8"/>
  <c r="F67" i="8"/>
  <c r="F66" i="8"/>
  <c r="F61" i="8"/>
  <c r="F60" i="8"/>
  <c r="F59" i="8"/>
  <c r="F58" i="8"/>
  <c r="F57" i="8"/>
  <c r="F56" i="8"/>
  <c r="F54" i="8"/>
  <c r="F52" i="8"/>
  <c r="F51" i="8"/>
  <c r="F49" i="8"/>
  <c r="F47" i="8"/>
  <c r="F45" i="8"/>
  <c r="F44" i="8"/>
  <c r="F42" i="8"/>
  <c r="F39" i="8"/>
  <c r="F34" i="8"/>
  <c r="F32" i="8"/>
  <c r="F29" i="8"/>
  <c r="F27" i="8"/>
  <c r="F25" i="8"/>
  <c r="F23" i="8"/>
  <c r="D297" i="8"/>
  <c r="D296" i="8" s="1"/>
  <c r="D295" i="8" s="1"/>
  <c r="D287" i="8" s="1"/>
  <c r="C295" i="8"/>
  <c r="G295" i="8" s="1"/>
  <c r="D272" i="8"/>
  <c r="D271" i="8" s="1"/>
  <c r="D270" i="8" s="1"/>
  <c r="D269" i="8" s="1"/>
  <c r="D267" i="8"/>
  <c r="D266" i="8" s="1"/>
  <c r="D265" i="8" s="1"/>
  <c r="D264" i="8" s="1"/>
  <c r="D241" i="8"/>
  <c r="D243" i="8"/>
  <c r="D230" i="8"/>
  <c r="D232" i="8"/>
  <c r="D219" i="8"/>
  <c r="D217" i="8"/>
  <c r="D221" i="8"/>
  <c r="D224" i="8"/>
  <c r="D223" i="8" s="1"/>
  <c r="D187" i="8"/>
  <c r="D204" i="8"/>
  <c r="D197" i="8"/>
  <c r="E193" i="8"/>
  <c r="G193" i="8" s="1"/>
  <c r="D176" i="8"/>
  <c r="D117" i="8"/>
  <c r="D175" i="8" l="1"/>
  <c r="E49" i="14"/>
  <c r="E48" i="14" s="1"/>
  <c r="D227" i="8"/>
  <c r="D226" i="8" s="1"/>
  <c r="F289" i="8"/>
  <c r="F279" i="8"/>
  <c r="F291" i="8"/>
  <c r="D240" i="8"/>
  <c r="D239" i="8" s="1"/>
  <c r="D238" i="8" s="1"/>
  <c r="F281" i="8"/>
  <c r="F283" i="8"/>
  <c r="F277" i="8"/>
  <c r="C275" i="8"/>
  <c r="F295" i="8"/>
  <c r="D216" i="8"/>
  <c r="D215" i="8" s="1"/>
  <c r="F297" i="8"/>
  <c r="F284" i="8"/>
  <c r="E55" i="11"/>
  <c r="E54" i="11" s="1"/>
  <c r="E18" i="14"/>
  <c r="E46" i="11"/>
  <c r="E45" i="11" s="1"/>
  <c r="E26" i="16" s="1"/>
  <c r="E31" i="11"/>
  <c r="E23" i="16" s="1"/>
  <c r="E16" i="14"/>
  <c r="E26" i="11"/>
  <c r="E20" i="14"/>
  <c r="E19" i="14" s="1"/>
  <c r="E19" i="11"/>
  <c r="E22" i="14"/>
  <c r="E14" i="11"/>
  <c r="E13" i="11" s="1"/>
  <c r="F293" i="8"/>
  <c r="F296" i="8"/>
  <c r="G57" i="11"/>
  <c r="G61" i="11"/>
  <c r="E63" i="11"/>
  <c r="E287" i="8"/>
  <c r="C288" i="8"/>
  <c r="D72" i="8"/>
  <c r="D65" i="8"/>
  <c r="D38" i="8"/>
  <c r="G59" i="11"/>
  <c r="E224" i="8"/>
  <c r="E219" i="8"/>
  <c r="E117" i="8"/>
  <c r="C150" i="8"/>
  <c r="C129" i="8"/>
  <c r="F219" i="8" l="1"/>
  <c r="G219" i="8"/>
  <c r="F224" i="8"/>
  <c r="G224" i="8"/>
  <c r="F117" i="8"/>
  <c r="G117" i="8"/>
  <c r="C287" i="8"/>
  <c r="G287" i="8" s="1"/>
  <c r="G288" i="8"/>
  <c r="G275" i="8"/>
  <c r="G276" i="8"/>
  <c r="H35" i="16"/>
  <c r="G35" i="16"/>
  <c r="E25" i="11"/>
  <c r="E18" i="11"/>
  <c r="E17" i="16" s="1"/>
  <c r="E32" i="16"/>
  <c r="E21" i="14"/>
  <c r="F287" i="8"/>
  <c r="F288" i="8"/>
  <c r="F276" i="8"/>
  <c r="D71" i="8"/>
  <c r="D37" i="8"/>
  <c r="E223" i="8"/>
  <c r="L23" i="10"/>
  <c r="F223" i="8" l="1"/>
  <c r="G223" i="8"/>
  <c r="C274" i="8"/>
  <c r="E12" i="11"/>
  <c r="E85" i="11" s="1"/>
  <c r="E20" i="16"/>
  <c r="F275" i="8"/>
  <c r="D274" i="8"/>
  <c r="E274" i="8"/>
  <c r="G274" i="8" l="1"/>
  <c r="F274" i="8"/>
  <c r="F7" i="17"/>
  <c r="F6" i="17" s="1"/>
  <c r="C7" i="17"/>
  <c r="C6" i="17" s="1"/>
  <c r="E7" i="17" l="1"/>
  <c r="E6" i="17" l="1"/>
  <c r="H6" i="17" s="1"/>
  <c r="H7" i="17"/>
  <c r="G15" i="11"/>
  <c r="D15" i="11"/>
  <c r="H15" i="11" s="1"/>
  <c r="D58" i="11"/>
  <c r="C267" i="8"/>
  <c r="E267" i="8"/>
  <c r="F267" i="8" s="1"/>
  <c r="C217" i="8"/>
  <c r="E217" i="8"/>
  <c r="C221" i="8"/>
  <c r="E221" i="8"/>
  <c r="F237" i="8"/>
  <c r="F236" i="8"/>
  <c r="E235" i="8"/>
  <c r="C235" i="8"/>
  <c r="C234" i="8" s="1"/>
  <c r="E232" i="8"/>
  <c r="C232" i="8"/>
  <c r="E230" i="8"/>
  <c r="C230" i="8"/>
  <c r="E228" i="8"/>
  <c r="C228" i="8"/>
  <c r="E201" i="8"/>
  <c r="C201" i="8"/>
  <c r="E204" i="8"/>
  <c r="C204" i="8"/>
  <c r="C134" i="8"/>
  <c r="F204" i="8" l="1"/>
  <c r="G204" i="8"/>
  <c r="F232" i="8"/>
  <c r="G232" i="8"/>
  <c r="F228" i="8"/>
  <c r="G228" i="8"/>
  <c r="F221" i="8"/>
  <c r="G221" i="8"/>
  <c r="F230" i="8"/>
  <c r="G230" i="8"/>
  <c r="E234" i="8"/>
  <c r="G234" i="8" s="1"/>
  <c r="G235" i="8"/>
  <c r="G267" i="8"/>
  <c r="G201" i="8"/>
  <c r="F217" i="8"/>
  <c r="G217" i="8"/>
  <c r="C227" i="8"/>
  <c r="C226" i="8" s="1"/>
  <c r="F235" i="8"/>
  <c r="E216" i="8"/>
  <c r="G216" i="8" s="1"/>
  <c r="E200" i="8"/>
  <c r="G200" i="8" s="1"/>
  <c r="F58" i="11"/>
  <c r="C216" i="8"/>
  <c r="C215" i="8" s="1"/>
  <c r="E266" i="8"/>
  <c r="F266" i="8" s="1"/>
  <c r="C266" i="8"/>
  <c r="C200" i="8"/>
  <c r="E227" i="8"/>
  <c r="D48" i="8"/>
  <c r="F48" i="8" s="1"/>
  <c r="D50" i="8"/>
  <c r="F50" i="8" s="1"/>
  <c r="D55" i="8"/>
  <c r="F55" i="8" s="1"/>
  <c r="F62" i="8"/>
  <c r="D63" i="8"/>
  <c r="D64" i="8"/>
  <c r="F64" i="8" s="1"/>
  <c r="D80" i="8"/>
  <c r="F80" i="8" s="1"/>
  <c r="D82" i="8"/>
  <c r="F82" i="8" s="1"/>
  <c r="D84" i="8"/>
  <c r="F84" i="8" s="1"/>
  <c r="D89" i="8"/>
  <c r="D96" i="8"/>
  <c r="F96" i="8" s="1"/>
  <c r="D97" i="8"/>
  <c r="F97" i="8" s="1"/>
  <c r="D98" i="8"/>
  <c r="F98" i="8" s="1"/>
  <c r="D108" i="8"/>
  <c r="F109" i="8"/>
  <c r="D110" i="8"/>
  <c r="F110" i="8" s="1"/>
  <c r="D111" i="8"/>
  <c r="F111" i="8" s="1"/>
  <c r="D112" i="8"/>
  <c r="F112" i="8" s="1"/>
  <c r="D127" i="8"/>
  <c r="D123" i="8" s="1"/>
  <c r="D128" i="8"/>
  <c r="F128" i="8" s="1"/>
  <c r="D130" i="8"/>
  <c r="D131" i="8"/>
  <c r="F131" i="8" s="1"/>
  <c r="F135" i="8"/>
  <c r="D136" i="8"/>
  <c r="D137" i="8"/>
  <c r="F137" i="8" s="1"/>
  <c r="D141" i="8"/>
  <c r="F141" i="8" s="1"/>
  <c r="D143" i="8"/>
  <c r="F143" i="8" s="1"/>
  <c r="D145" i="8"/>
  <c r="F145" i="8" s="1"/>
  <c r="D146" i="8"/>
  <c r="F146" i="8" s="1"/>
  <c r="F152" i="8"/>
  <c r="F153" i="8"/>
  <c r="F155" i="8"/>
  <c r="F156" i="8"/>
  <c r="D158" i="8"/>
  <c r="F159" i="8"/>
  <c r="D164" i="8"/>
  <c r="F165" i="8"/>
  <c r="F166" i="8"/>
  <c r="D167" i="8"/>
  <c r="F167" i="8" s="1"/>
  <c r="F171" i="8"/>
  <c r="F180" i="8"/>
  <c r="D181" i="8"/>
  <c r="F182" i="8"/>
  <c r="D195" i="8"/>
  <c r="D202" i="8"/>
  <c r="D208" i="8"/>
  <c r="D209" i="8"/>
  <c r="F209" i="8" s="1"/>
  <c r="D211" i="8"/>
  <c r="D212" i="8"/>
  <c r="F212" i="8" s="1"/>
  <c r="D213" i="8"/>
  <c r="F213" i="8" s="1"/>
  <c r="D249" i="8"/>
  <c r="F249" i="8" s="1"/>
  <c r="D251" i="8"/>
  <c r="F251" i="8" s="1"/>
  <c r="D255" i="8"/>
  <c r="F255" i="8" s="1"/>
  <c r="D257" i="8"/>
  <c r="F257" i="8" s="1"/>
  <c r="D259" i="8"/>
  <c r="F259" i="8" s="1"/>
  <c r="D263" i="8"/>
  <c r="G7" i="17"/>
  <c r="G6" i="17"/>
  <c r="G266" i="8" l="1"/>
  <c r="F63" i="8"/>
  <c r="E42" i="14"/>
  <c r="D133" i="8"/>
  <c r="E53" i="14"/>
  <c r="F227" i="8"/>
  <c r="G227" i="8"/>
  <c r="H58" i="11"/>
  <c r="F54" i="11"/>
  <c r="G58" i="11"/>
  <c r="F181" i="8"/>
  <c r="D179" i="8"/>
  <c r="D178" i="8" s="1"/>
  <c r="F158" i="8"/>
  <c r="D154" i="8"/>
  <c r="F164" i="8"/>
  <c r="D163" i="8"/>
  <c r="F130" i="8"/>
  <c r="D129" i="8"/>
  <c r="D261" i="8"/>
  <c r="D260" i="8" s="1"/>
  <c r="F263" i="8"/>
  <c r="D201" i="8"/>
  <c r="D200" i="8" s="1"/>
  <c r="F200" i="8" s="1"/>
  <c r="F202" i="8"/>
  <c r="F108" i="8"/>
  <c r="D106" i="8"/>
  <c r="D214" i="8"/>
  <c r="F234" i="8"/>
  <c r="D193" i="8"/>
  <c r="F193" i="8" s="1"/>
  <c r="F195" i="8"/>
  <c r="D189" i="8"/>
  <c r="F190" i="8"/>
  <c r="D41" i="8"/>
  <c r="F43" i="8"/>
  <c r="F119" i="8"/>
  <c r="F120" i="8"/>
  <c r="F92" i="8"/>
  <c r="E215" i="8"/>
  <c r="G215" i="8" s="1"/>
  <c r="F216" i="8"/>
  <c r="D86" i="8"/>
  <c r="F87" i="8"/>
  <c r="F24" i="8"/>
  <c r="D46" i="8"/>
  <c r="E40" i="14" s="1"/>
  <c r="D94" i="8"/>
  <c r="D53" i="8"/>
  <c r="E265" i="8"/>
  <c r="F265" i="8" s="1"/>
  <c r="C265" i="8"/>
  <c r="E226" i="8"/>
  <c r="G226" i="8" s="1"/>
  <c r="H24" i="10"/>
  <c r="H23" i="10"/>
  <c r="D105" i="8" l="1"/>
  <c r="E52" i="14"/>
  <c r="E51" i="14" s="1"/>
  <c r="E50" i="14" s="1"/>
  <c r="E41" i="14"/>
  <c r="E39" i="14"/>
  <c r="D116" i="8"/>
  <c r="D115" i="8" s="1"/>
  <c r="E43" i="14"/>
  <c r="G265" i="8"/>
  <c r="D85" i="8"/>
  <c r="F201" i="8"/>
  <c r="D147" i="8"/>
  <c r="E33" i="16"/>
  <c r="D186" i="8"/>
  <c r="D185" i="8" s="1"/>
  <c r="F226" i="8"/>
  <c r="E214" i="8"/>
  <c r="F215" i="8"/>
  <c r="C214" i="8"/>
  <c r="D40" i="8"/>
  <c r="C264" i="8"/>
  <c r="E264" i="8"/>
  <c r="F264" i="8" s="1"/>
  <c r="E241" i="8"/>
  <c r="E243" i="8"/>
  <c r="F243" i="8" s="1"/>
  <c r="C243" i="8"/>
  <c r="C241" i="8"/>
  <c r="E248" i="8"/>
  <c r="C248" i="8"/>
  <c r="E250" i="8"/>
  <c r="C250" i="8"/>
  <c r="D250" i="8" s="1"/>
  <c r="C48" i="14"/>
  <c r="C176" i="8"/>
  <c r="G248" i="8" l="1"/>
  <c r="E38" i="14"/>
  <c r="G250" i="8"/>
  <c r="G243" i="8"/>
  <c r="G264" i="8"/>
  <c r="F241" i="8"/>
  <c r="G241" i="8"/>
  <c r="F214" i="8"/>
  <c r="G214" i="8"/>
  <c r="C175" i="8"/>
  <c r="G175" i="8" s="1"/>
  <c r="G176" i="8"/>
  <c r="D49" i="14"/>
  <c r="F250" i="8"/>
  <c r="F49" i="14"/>
  <c r="F176" i="8"/>
  <c r="E27" i="16"/>
  <c r="D36" i="8"/>
  <c r="E240" i="8"/>
  <c r="C247" i="8"/>
  <c r="D247" i="8" s="1"/>
  <c r="D248" i="8"/>
  <c r="F248" i="8" s="1"/>
  <c r="E247" i="8"/>
  <c r="G247" i="8" s="1"/>
  <c r="C240" i="8"/>
  <c r="G240" i="8" s="1"/>
  <c r="C179" i="8"/>
  <c r="C154" i="8"/>
  <c r="C147" i="8" s="1"/>
  <c r="C83" i="8"/>
  <c r="D83" i="8" s="1"/>
  <c r="C79" i="8"/>
  <c r="C41" i="8"/>
  <c r="D20" i="11"/>
  <c r="H20" i="11" s="1"/>
  <c r="D35" i="11"/>
  <c r="H35" i="11" s="1"/>
  <c r="D27" i="11"/>
  <c r="H27" i="11" s="1"/>
  <c r="D56" i="11"/>
  <c r="H56" i="11" s="1"/>
  <c r="D52" i="11"/>
  <c r="D47" i="11"/>
  <c r="D23" i="14" s="1"/>
  <c r="D43" i="11"/>
  <c r="D41" i="11"/>
  <c r="D37" i="11"/>
  <c r="H37" i="11" s="1"/>
  <c r="E272" i="8"/>
  <c r="F272" i="8" s="1"/>
  <c r="C272" i="8"/>
  <c r="C261" i="8"/>
  <c r="C258" i="8"/>
  <c r="C256" i="8"/>
  <c r="D256" i="8" s="1"/>
  <c r="C254" i="8"/>
  <c r="D254" i="8" s="1"/>
  <c r="C187" i="8"/>
  <c r="C189" i="8"/>
  <c r="C183" i="8"/>
  <c r="C173" i="8"/>
  <c r="C170" i="8"/>
  <c r="C144" i="8"/>
  <c r="D144" i="8" s="1"/>
  <c r="C140" i="8"/>
  <c r="D140" i="8" s="1"/>
  <c r="C142" i="8"/>
  <c r="D142" i="8" s="1"/>
  <c r="C81" i="8"/>
  <c r="D81" i="8" s="1"/>
  <c r="C113" i="8"/>
  <c r="C106" i="8"/>
  <c r="C102" i="8"/>
  <c r="C94" i="8"/>
  <c r="C86" i="8"/>
  <c r="C33" i="8"/>
  <c r="C72" i="8"/>
  <c r="C65" i="8"/>
  <c r="C53" i="8"/>
  <c r="C38" i="8"/>
  <c r="C46" i="8"/>
  <c r="G272" i="8" l="1"/>
  <c r="D258" i="8"/>
  <c r="E37" i="14" s="1"/>
  <c r="D37" i="14"/>
  <c r="E36" i="14"/>
  <c r="D79" i="8"/>
  <c r="E35" i="14" s="1"/>
  <c r="D35" i="14"/>
  <c r="G49" i="14"/>
  <c r="D48" i="14"/>
  <c r="E45" i="14"/>
  <c r="E44" i="14" s="1"/>
  <c r="D53" i="14"/>
  <c r="C172" i="8"/>
  <c r="D47" i="14"/>
  <c r="D52" i="14"/>
  <c r="D45" i="14"/>
  <c r="D41" i="14"/>
  <c r="D40" i="14"/>
  <c r="D39" i="14"/>
  <c r="C37" i="8"/>
  <c r="D36" i="14"/>
  <c r="C30" i="8"/>
  <c r="C20" i="8" s="1"/>
  <c r="D43" i="14"/>
  <c r="D25" i="14"/>
  <c r="D24" i="14" s="1"/>
  <c r="D32" i="11"/>
  <c r="H32" i="11" s="1"/>
  <c r="C85" i="8"/>
  <c r="F175" i="8"/>
  <c r="F240" i="8"/>
  <c r="E239" i="8"/>
  <c r="E238" i="8" s="1"/>
  <c r="E15" i="16"/>
  <c r="D35" i="8"/>
  <c r="E246" i="8"/>
  <c r="F247" i="8"/>
  <c r="F48" i="14"/>
  <c r="H48" i="14" s="1"/>
  <c r="H49" i="14"/>
  <c r="F31" i="8"/>
  <c r="H18" i="10"/>
  <c r="C271" i="8"/>
  <c r="G271" i="8" s="1"/>
  <c r="C239" i="8"/>
  <c r="G239" i="8" s="1"/>
  <c r="C246" i="8"/>
  <c r="E271" i="8"/>
  <c r="C40" i="8"/>
  <c r="E38" i="8"/>
  <c r="F38" i="8" s="1"/>
  <c r="E41" i="8"/>
  <c r="G41" i="8" s="1"/>
  <c r="G38" i="8" l="1"/>
  <c r="F36" i="16"/>
  <c r="G246" i="8"/>
  <c r="G48" i="14"/>
  <c r="E34" i="14"/>
  <c r="E33" i="14" s="1"/>
  <c r="D46" i="14"/>
  <c r="D51" i="14"/>
  <c r="D44" i="14"/>
  <c r="D34" i="14"/>
  <c r="D38" i="14"/>
  <c r="F41" i="8"/>
  <c r="D246" i="8"/>
  <c r="E36" i="16" s="1"/>
  <c r="H36" i="16" s="1"/>
  <c r="D36" i="16"/>
  <c r="G36" i="16" s="1"/>
  <c r="F239" i="8"/>
  <c r="E270" i="8"/>
  <c r="F271" i="8"/>
  <c r="C270" i="8"/>
  <c r="C238" i="8"/>
  <c r="G238" i="8" s="1"/>
  <c r="E54" i="14" l="1"/>
  <c r="H17" i="10"/>
  <c r="H16" i="10" s="1"/>
  <c r="C269" i="8"/>
  <c r="G270" i="8"/>
  <c r="D33" i="16"/>
  <c r="D50" i="14"/>
  <c r="D33" i="14"/>
  <c r="D245" i="8"/>
  <c r="F246" i="8"/>
  <c r="F270" i="8"/>
  <c r="F33" i="16"/>
  <c r="G33" i="16" s="1"/>
  <c r="F238" i="8"/>
  <c r="E269" i="8"/>
  <c r="F269" i="8" s="1"/>
  <c r="I25" i="10"/>
  <c r="G25" i="10"/>
  <c r="H25" i="10" s="1"/>
  <c r="D22" i="14"/>
  <c r="D20" i="14"/>
  <c r="D19" i="14" s="1"/>
  <c r="D18" i="14"/>
  <c r="D17" i="14"/>
  <c r="E17" i="14" s="1"/>
  <c r="D15" i="14"/>
  <c r="G269" i="8" l="1"/>
  <c r="E15" i="14"/>
  <c r="E14" i="14" s="1"/>
  <c r="E13" i="14" s="1"/>
  <c r="H33" i="16"/>
  <c r="D27" i="14"/>
  <c r="D21" i="14"/>
  <c r="E261" i="8"/>
  <c r="F261" i="8" l="1"/>
  <c r="G261" i="8"/>
  <c r="H14" i="10"/>
  <c r="F22" i="8"/>
  <c r="D26" i="14"/>
  <c r="E27" i="14"/>
  <c r="E86" i="8"/>
  <c r="G86" i="8" l="1"/>
  <c r="F86" i="8"/>
  <c r="G15" i="10"/>
  <c r="H15" i="10" s="1"/>
  <c r="H13" i="10" s="1"/>
  <c r="H19" i="10" s="1"/>
  <c r="E26" i="14"/>
  <c r="E29" i="14" s="1"/>
  <c r="G18" i="10"/>
  <c r="D54" i="14"/>
  <c r="G17" i="10"/>
  <c r="A7" i="16" l="1"/>
  <c r="A7" i="14"/>
  <c r="G37" i="11" l="1"/>
  <c r="F16" i="14" l="1"/>
  <c r="C169" i="8"/>
  <c r="E254" i="8"/>
  <c r="E179" i="8"/>
  <c r="G179" i="8" s="1"/>
  <c r="E144" i="8"/>
  <c r="E46" i="8"/>
  <c r="G46" i="8" s="1"/>
  <c r="F41" i="11"/>
  <c r="G41" i="11" s="1"/>
  <c r="F56" i="11"/>
  <c r="G56" i="11" s="1"/>
  <c r="D55" i="11"/>
  <c r="F254" i="8" l="1"/>
  <c r="G254" i="8"/>
  <c r="F144" i="8"/>
  <c r="G144" i="8"/>
  <c r="D54" i="11"/>
  <c r="D32" i="16" s="1"/>
  <c r="H55" i="11"/>
  <c r="F179" i="8"/>
  <c r="H16" i="14"/>
  <c r="F46" i="8"/>
  <c r="D16" i="14"/>
  <c r="D14" i="14" s="1"/>
  <c r="F17" i="14"/>
  <c r="F55" i="11"/>
  <c r="C260" i="8"/>
  <c r="E258" i="8"/>
  <c r="G258" i="8" s="1"/>
  <c r="E256" i="8"/>
  <c r="C253" i="8"/>
  <c r="D253" i="8" s="1"/>
  <c r="D252" i="8" s="1"/>
  <c r="E170" i="8"/>
  <c r="G170" i="8" s="1"/>
  <c r="E142" i="8"/>
  <c r="E140" i="8"/>
  <c r="C139" i="8"/>
  <c r="E134" i="8"/>
  <c r="C133" i="8"/>
  <c r="C78" i="8"/>
  <c r="E81" i="8"/>
  <c r="F142" i="8" l="1"/>
  <c r="G142" i="8"/>
  <c r="F140" i="8"/>
  <c r="G140" i="8"/>
  <c r="F256" i="8"/>
  <c r="G256" i="8"/>
  <c r="F134" i="8"/>
  <c r="G134" i="8"/>
  <c r="F81" i="8"/>
  <c r="G81" i="8"/>
  <c r="G16" i="14"/>
  <c r="H17" i="14"/>
  <c r="G17" i="14"/>
  <c r="G55" i="11"/>
  <c r="F258" i="8"/>
  <c r="D139" i="8"/>
  <c r="D138" i="8" s="1"/>
  <c r="E24" i="16" s="1"/>
  <c r="F170" i="8"/>
  <c r="E169" i="8"/>
  <c r="D78" i="8"/>
  <c r="D77" i="8" s="1"/>
  <c r="E18" i="16" s="1"/>
  <c r="E21" i="16"/>
  <c r="E139" i="8"/>
  <c r="E253" i="8"/>
  <c r="E260" i="8"/>
  <c r="C252" i="8"/>
  <c r="C46" i="14"/>
  <c r="C44" i="14"/>
  <c r="C27" i="14"/>
  <c r="C24" i="14"/>
  <c r="C19" i="14"/>
  <c r="F253" i="8" l="1"/>
  <c r="G253" i="8"/>
  <c r="F260" i="8"/>
  <c r="G260" i="8"/>
  <c r="F169" i="8"/>
  <c r="G169" i="8"/>
  <c r="F139" i="8"/>
  <c r="G139" i="8"/>
  <c r="F32" i="16"/>
  <c r="G32" i="16" s="1"/>
  <c r="H54" i="11"/>
  <c r="G54" i="11"/>
  <c r="D13" i="14"/>
  <c r="C245" i="8"/>
  <c r="C26" i="14"/>
  <c r="E252" i="8"/>
  <c r="C51" i="14"/>
  <c r="C34" i="14"/>
  <c r="C38" i="14"/>
  <c r="C21" i="14"/>
  <c r="F77" i="11"/>
  <c r="G77" i="11" s="1"/>
  <c r="D77" i="11"/>
  <c r="D76" i="11" s="1"/>
  <c r="F74" i="11"/>
  <c r="G74" i="11" s="1"/>
  <c r="F71" i="11"/>
  <c r="G71" i="11" s="1"/>
  <c r="D71" i="11"/>
  <c r="D70" i="11" s="1"/>
  <c r="F68" i="11"/>
  <c r="G68" i="11" s="1"/>
  <c r="F65" i="11"/>
  <c r="G65" i="11" s="1"/>
  <c r="D65" i="11"/>
  <c r="D64" i="11" s="1"/>
  <c r="D74" i="11"/>
  <c r="D73" i="11" s="1"/>
  <c r="D68" i="11"/>
  <c r="D67" i="11" s="1"/>
  <c r="F252" i="8" l="1"/>
  <c r="G252" i="8"/>
  <c r="H32" i="16"/>
  <c r="C33" i="14"/>
  <c r="F17" i="10" s="1"/>
  <c r="E245" i="8"/>
  <c r="D29" i="14"/>
  <c r="G14" i="10"/>
  <c r="D63" i="11"/>
  <c r="C50" i="14"/>
  <c r="F15" i="10"/>
  <c r="F67" i="11"/>
  <c r="G67" i="11" s="1"/>
  <c r="F76" i="11"/>
  <c r="G76" i="11" s="1"/>
  <c r="F73" i="11"/>
  <c r="G73" i="11" s="1"/>
  <c r="F70" i="11"/>
  <c r="G70" i="11" s="1"/>
  <c r="F64" i="11"/>
  <c r="F245" i="8" l="1"/>
  <c r="G245" i="8"/>
  <c r="F63" i="11"/>
  <c r="G63" i="11" s="1"/>
  <c r="G64" i="11"/>
  <c r="F18" i="10"/>
  <c r="F16" i="10" s="1"/>
  <c r="G16" i="10"/>
  <c r="C54" i="14"/>
  <c r="D51" i="11"/>
  <c r="F52" i="11"/>
  <c r="H52" i="11" s="1"/>
  <c r="D46" i="11"/>
  <c r="D45" i="11" s="1"/>
  <c r="D26" i="16" s="1"/>
  <c r="F47" i="11"/>
  <c r="D50" i="11" l="1"/>
  <c r="G52" i="11"/>
  <c r="F25" i="14"/>
  <c r="G47" i="11"/>
  <c r="F23" i="14"/>
  <c r="H28" i="14"/>
  <c r="F51" i="11"/>
  <c r="G51" i="11" s="1"/>
  <c r="F46" i="11"/>
  <c r="G46" i="11" s="1"/>
  <c r="F43" i="11"/>
  <c r="G43" i="11" s="1"/>
  <c r="F35" i="11"/>
  <c r="D26" i="11"/>
  <c r="H26" i="11" s="1"/>
  <c r="F27" i="11"/>
  <c r="G27" i="11" s="1"/>
  <c r="D19" i="11"/>
  <c r="D14" i="11"/>
  <c r="F20" i="11"/>
  <c r="G20" i="11" s="1"/>
  <c r="H51" i="11" l="1"/>
  <c r="D13" i="11"/>
  <c r="D29" i="16"/>
  <c r="E29" i="16" s="1"/>
  <c r="E37" i="16" s="1"/>
  <c r="D18" i="11"/>
  <c r="H18" i="11" s="1"/>
  <c r="H19" i="11"/>
  <c r="H23" i="14"/>
  <c r="G23" i="14"/>
  <c r="H25" i="14"/>
  <c r="G25" i="14"/>
  <c r="F32" i="11"/>
  <c r="G32" i="11" s="1"/>
  <c r="D25" i="11"/>
  <c r="G35" i="11"/>
  <c r="F15" i="14"/>
  <c r="F27" i="14"/>
  <c r="H27" i="14" s="1"/>
  <c r="F20" i="14"/>
  <c r="F18" i="14"/>
  <c r="G18" i="14" s="1"/>
  <c r="F45" i="11"/>
  <c r="G45" i="11" s="1"/>
  <c r="C14" i="14"/>
  <c r="D31" i="11"/>
  <c r="F50" i="11"/>
  <c r="G50" i="11" s="1"/>
  <c r="F19" i="11"/>
  <c r="F26" i="11"/>
  <c r="H50" i="11" l="1"/>
  <c r="D23" i="16"/>
  <c r="H31" i="11"/>
  <c r="D20" i="16"/>
  <c r="D37" i="16" s="1"/>
  <c r="H25" i="11"/>
  <c r="D17" i="16"/>
  <c r="H20" i="14"/>
  <c r="G20" i="14"/>
  <c r="H22" i="14"/>
  <c r="G22" i="14"/>
  <c r="H15" i="14"/>
  <c r="G15" i="14"/>
  <c r="D12" i="11"/>
  <c r="G19" i="11"/>
  <c r="F18" i="11"/>
  <c r="G18" i="11" s="1"/>
  <c r="G26" i="11"/>
  <c r="F25" i="11"/>
  <c r="G25" i="11" s="1"/>
  <c r="F14" i="14"/>
  <c r="H18" i="14"/>
  <c r="H14" i="16"/>
  <c r="F26" i="16"/>
  <c r="G26" i="16" s="1"/>
  <c r="F26" i="14"/>
  <c r="H26" i="14" s="1"/>
  <c r="F19" i="14"/>
  <c r="F29" i="16"/>
  <c r="G29" i="16" s="1"/>
  <c r="C13" i="14"/>
  <c r="C29" i="14" s="1"/>
  <c r="F21" i="14"/>
  <c r="G13" i="10"/>
  <c r="D85" i="11" l="1"/>
  <c r="H19" i="14"/>
  <c r="G19" i="14"/>
  <c r="H21" i="14"/>
  <c r="G21" i="14"/>
  <c r="H14" i="14"/>
  <c r="G14" i="14"/>
  <c r="H29" i="16"/>
  <c r="H26" i="16"/>
  <c r="G19" i="10"/>
  <c r="F20" i="16"/>
  <c r="G20" i="16" s="1"/>
  <c r="F14" i="10"/>
  <c r="F13" i="10" s="1"/>
  <c r="F19" i="10" s="1"/>
  <c r="F27" i="10" s="1"/>
  <c r="F17" i="16"/>
  <c r="G17" i="16" s="1"/>
  <c r="I15" i="10"/>
  <c r="K15" i="10" s="1"/>
  <c r="H20" i="16" l="1"/>
  <c r="H17" i="16"/>
  <c r="H27" i="10"/>
  <c r="G27" i="10"/>
  <c r="C210" i="8"/>
  <c r="D210" i="8" s="1"/>
  <c r="C207" i="8"/>
  <c r="D207" i="8" s="1"/>
  <c r="E211" i="8"/>
  <c r="E208" i="8"/>
  <c r="C186" i="8"/>
  <c r="E197" i="8"/>
  <c r="E189" i="8"/>
  <c r="E187" i="8"/>
  <c r="C178" i="8"/>
  <c r="E173" i="8"/>
  <c r="G173" i="8" s="1"/>
  <c r="E183" i="8"/>
  <c r="G183" i="8" s="1"/>
  <c r="F163" i="8"/>
  <c r="F161" i="8"/>
  <c r="E154" i="8"/>
  <c r="E150" i="8"/>
  <c r="G150" i="8" s="1"/>
  <c r="E148" i="8"/>
  <c r="G148" i="8" s="1"/>
  <c r="C116" i="8"/>
  <c r="E136" i="8"/>
  <c r="E129" i="8"/>
  <c r="E127" i="8"/>
  <c r="C105" i="8"/>
  <c r="E102" i="8"/>
  <c r="E94" i="8"/>
  <c r="E113" i="8"/>
  <c r="E106" i="8"/>
  <c r="E89" i="8"/>
  <c r="G89" i="8" s="1"/>
  <c r="E83" i="8"/>
  <c r="G83" i="8" s="1"/>
  <c r="E79" i="8"/>
  <c r="G79" i="8" s="1"/>
  <c r="E85" i="8" l="1"/>
  <c r="G85" i="8" s="1"/>
  <c r="F129" i="8"/>
  <c r="G129" i="8"/>
  <c r="F113" i="8"/>
  <c r="G113" i="8"/>
  <c r="E123" i="8"/>
  <c r="G127" i="8"/>
  <c r="F42" i="14"/>
  <c r="G42" i="14" s="1"/>
  <c r="G187" i="8"/>
  <c r="F39" i="14"/>
  <c r="G39" i="14" s="1"/>
  <c r="F208" i="8"/>
  <c r="G208" i="8"/>
  <c r="F189" i="8"/>
  <c r="G189" i="8"/>
  <c r="F211" i="8"/>
  <c r="G211" i="8"/>
  <c r="F136" i="8"/>
  <c r="G136" i="8"/>
  <c r="F197" i="8"/>
  <c r="G197" i="8"/>
  <c r="F94" i="8"/>
  <c r="G94" i="8"/>
  <c r="F102" i="8"/>
  <c r="G102" i="8"/>
  <c r="F154" i="8"/>
  <c r="G154" i="8"/>
  <c r="F106" i="8"/>
  <c r="G106" i="8"/>
  <c r="C138" i="8"/>
  <c r="C77" i="8"/>
  <c r="F150" i="8"/>
  <c r="F40" i="14"/>
  <c r="F83" i="8"/>
  <c r="F37" i="14"/>
  <c r="G37" i="14" s="1"/>
  <c r="F148" i="8"/>
  <c r="E147" i="8"/>
  <c r="G147" i="8" s="1"/>
  <c r="F183" i="8"/>
  <c r="E178" i="8"/>
  <c r="G178" i="8" s="1"/>
  <c r="F173" i="8"/>
  <c r="E172" i="8"/>
  <c r="G172" i="8" s="1"/>
  <c r="F187" i="8"/>
  <c r="F79" i="8"/>
  <c r="F35" i="14"/>
  <c r="F127" i="8"/>
  <c r="F89" i="8"/>
  <c r="E186" i="8"/>
  <c r="G186" i="8" s="1"/>
  <c r="F53" i="14"/>
  <c r="E207" i="8"/>
  <c r="F52" i="14"/>
  <c r="F172" i="8"/>
  <c r="F47" i="14"/>
  <c r="C206" i="8"/>
  <c r="D206" i="8" s="1"/>
  <c r="D76" i="8" s="1"/>
  <c r="E133" i="8"/>
  <c r="E210" i="8"/>
  <c r="E78" i="8"/>
  <c r="G78" i="8" s="1"/>
  <c r="C185" i="8"/>
  <c r="D27" i="16" s="1"/>
  <c r="C115" i="8"/>
  <c r="F178" i="8"/>
  <c r="D18" i="16"/>
  <c r="E105" i="8"/>
  <c r="C71" i="8"/>
  <c r="E72" i="8"/>
  <c r="G72" i="8" s="1"/>
  <c r="E65" i="8"/>
  <c r="E53" i="8"/>
  <c r="E33" i="8"/>
  <c r="G33" i="8" s="1"/>
  <c r="F105" i="8" l="1"/>
  <c r="E77" i="8"/>
  <c r="E76" i="8" s="1"/>
  <c r="E18" i="8" s="1"/>
  <c r="E17" i="8" s="1"/>
  <c r="H39" i="14"/>
  <c r="F41" i="14"/>
  <c r="G41" i="14" s="1"/>
  <c r="G53" i="8"/>
  <c r="G105" i="8"/>
  <c r="F207" i="8"/>
  <c r="G207" i="8"/>
  <c r="F65" i="8"/>
  <c r="G65" i="8"/>
  <c r="H53" i="14"/>
  <c r="G53" i="14"/>
  <c r="H35" i="14"/>
  <c r="G35" i="14"/>
  <c r="H47" i="14"/>
  <c r="G47" i="14"/>
  <c r="F210" i="8"/>
  <c r="G210" i="8"/>
  <c r="H40" i="14"/>
  <c r="G40" i="14"/>
  <c r="F133" i="8"/>
  <c r="G133" i="8"/>
  <c r="H52" i="14"/>
  <c r="G52" i="14"/>
  <c r="F123" i="8"/>
  <c r="G123" i="8"/>
  <c r="D21" i="16"/>
  <c r="F78" i="8"/>
  <c r="F33" i="8"/>
  <c r="E30" i="8"/>
  <c r="C76" i="8"/>
  <c r="F147" i="8"/>
  <c r="F138" i="8"/>
  <c r="F85" i="8"/>
  <c r="E116" i="8"/>
  <c r="E185" i="8"/>
  <c r="F186" i="8"/>
  <c r="E71" i="8"/>
  <c r="F71" i="8" s="1"/>
  <c r="F72" i="8"/>
  <c r="F53" i="8"/>
  <c r="H37" i="14"/>
  <c r="F28" i="8"/>
  <c r="F36" i="14"/>
  <c r="F26" i="8"/>
  <c r="E206" i="8"/>
  <c r="F21" i="8"/>
  <c r="D30" i="16"/>
  <c r="E30" i="16" s="1"/>
  <c r="F46" i="14"/>
  <c r="F51" i="14"/>
  <c r="H42" i="14"/>
  <c r="F45" i="14"/>
  <c r="F43" i="14"/>
  <c r="C36" i="8"/>
  <c r="E40" i="8"/>
  <c r="E36" i="8" s="1"/>
  <c r="E37" i="8"/>
  <c r="F25" i="10"/>
  <c r="H41" i="14" l="1"/>
  <c r="F77" i="8"/>
  <c r="H51" i="14"/>
  <c r="G51" i="14"/>
  <c r="F206" i="8"/>
  <c r="G206" i="8"/>
  <c r="G20" i="8"/>
  <c r="G30" i="8"/>
  <c r="G138" i="8"/>
  <c r="G77" i="8"/>
  <c r="H43" i="14"/>
  <c r="G43" i="14"/>
  <c r="H46" i="14"/>
  <c r="G46" i="14"/>
  <c r="G71" i="8"/>
  <c r="H36" i="14"/>
  <c r="G36" i="14"/>
  <c r="F185" i="8"/>
  <c r="G185" i="8"/>
  <c r="F37" i="8"/>
  <c r="G37" i="8"/>
  <c r="H45" i="14"/>
  <c r="G45" i="14"/>
  <c r="F40" i="8"/>
  <c r="G40" i="8"/>
  <c r="F116" i="8"/>
  <c r="G116" i="8"/>
  <c r="F30" i="8"/>
  <c r="F24" i="16"/>
  <c r="E115" i="8"/>
  <c r="F30" i="16"/>
  <c r="D24" i="16"/>
  <c r="F38" i="14"/>
  <c r="D15" i="16"/>
  <c r="F27" i="16"/>
  <c r="G27" i="16" s="1"/>
  <c r="F50" i="14"/>
  <c r="F18" i="16"/>
  <c r="G18" i="16" s="1"/>
  <c r="F44" i="14"/>
  <c r="F34" i="14"/>
  <c r="C35" i="8"/>
  <c r="F36" i="8"/>
  <c r="H38" i="14" l="1"/>
  <c r="G38" i="14"/>
  <c r="H50" i="14"/>
  <c r="G50" i="14"/>
  <c r="H34" i="14"/>
  <c r="G34" i="14"/>
  <c r="H44" i="14"/>
  <c r="G44" i="14"/>
  <c r="F115" i="8"/>
  <c r="G115" i="8"/>
  <c r="G36" i="8"/>
  <c r="G24" i="16"/>
  <c r="H30" i="16"/>
  <c r="G30" i="16"/>
  <c r="G76" i="8"/>
  <c r="F21" i="16"/>
  <c r="G21" i="16" s="1"/>
  <c r="H27" i="16"/>
  <c r="H18" i="16"/>
  <c r="F20" i="8"/>
  <c r="E38" i="16"/>
  <c r="C19" i="8"/>
  <c r="F15" i="16"/>
  <c r="G15" i="16" s="1"/>
  <c r="D38" i="16"/>
  <c r="F33" i="14"/>
  <c r="I18" i="10"/>
  <c r="E35" i="8"/>
  <c r="G35" i="8" s="1"/>
  <c r="K18" i="10" l="1"/>
  <c r="J18" i="10"/>
  <c r="H33" i="14"/>
  <c r="G33" i="14"/>
  <c r="C18" i="8"/>
  <c r="H21" i="16"/>
  <c r="H15" i="16"/>
  <c r="H24" i="16"/>
  <c r="F76" i="8"/>
  <c r="D19" i="8"/>
  <c r="D18" i="8" s="1"/>
  <c r="F35" i="8"/>
  <c r="E19" i="8"/>
  <c r="G19" i="8" s="1"/>
  <c r="F38" i="16"/>
  <c r="G38" i="16" s="1"/>
  <c r="F54" i="14"/>
  <c r="I17" i="10"/>
  <c r="F14" i="11"/>
  <c r="G14" i="11" l="1"/>
  <c r="H14" i="11"/>
  <c r="K17" i="10"/>
  <c r="J17" i="10"/>
  <c r="H54" i="14"/>
  <c r="G54" i="14"/>
  <c r="C17" i="8"/>
  <c r="E16" i="8"/>
  <c r="E15" i="8" s="1"/>
  <c r="E14" i="8" s="1"/>
  <c r="H38" i="16"/>
  <c r="F19" i="8"/>
  <c r="C16" i="8"/>
  <c r="F24" i="14"/>
  <c r="I16" i="10"/>
  <c r="F13" i="11"/>
  <c r="H13" i="11" s="1"/>
  <c r="G18" i="8" l="1"/>
  <c r="K16" i="10"/>
  <c r="J16" i="10"/>
  <c r="G16" i="8"/>
  <c r="G17" i="8"/>
  <c r="H24" i="14"/>
  <c r="G24" i="14"/>
  <c r="G13" i="11"/>
  <c r="D17" i="8"/>
  <c r="F18" i="8"/>
  <c r="C15" i="8"/>
  <c r="F13" i="14"/>
  <c r="F31" i="11"/>
  <c r="G31" i="11" s="1"/>
  <c r="C14" i="8" l="1"/>
  <c r="G14" i="8" s="1"/>
  <c r="G15" i="8"/>
  <c r="G13" i="14"/>
  <c r="H13" i="14"/>
  <c r="F12" i="11"/>
  <c r="D16" i="8"/>
  <c r="F17" i="8"/>
  <c r="F23" i="16"/>
  <c r="G23" i="16" s="1"/>
  <c r="F29" i="14"/>
  <c r="H29" i="14" s="1"/>
  <c r="F85" i="11" l="1"/>
  <c r="H85" i="11" s="1"/>
  <c r="H12" i="11"/>
  <c r="G12" i="11"/>
  <c r="H23" i="16"/>
  <c r="F16" i="8"/>
  <c r="D15" i="8"/>
  <c r="F37" i="16"/>
  <c r="G37" i="16" s="1"/>
  <c r="G29" i="14"/>
  <c r="I14" i="10"/>
  <c r="K14" i="10" l="1"/>
  <c r="J14" i="10"/>
  <c r="G85" i="11"/>
  <c r="H37" i="16"/>
  <c r="F15" i="8"/>
  <c r="D14" i="8"/>
  <c r="F14" i="8" s="1"/>
  <c r="I13" i="10"/>
  <c r="K13" i="10" l="1"/>
  <c r="J13" i="10"/>
  <c r="I19" i="10"/>
  <c r="I27" i="10" s="1"/>
</calcChain>
</file>

<file path=xl/sharedStrings.xml><?xml version="1.0" encoding="utf-8"?>
<sst xmlns="http://schemas.openxmlformats.org/spreadsheetml/2006/main" count="607" uniqueCount="283">
  <si>
    <t>VRSTA RASHODA / IZDATAKA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</si>
  <si>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</si>
  <si>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</si>
  <si>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</si>
  <si>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</si>
  <si>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</si>
  <si>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</si>
  <si>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</si>
  <si>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</si>
  <si>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3221</t>
  </si>
  <si>
    <t>Uredski materijal i ostali materijalni rashodi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</si>
  <si>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</si>
  <si>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</si>
  <si>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</si>
  <si>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</si>
  <si>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</si>
  <si>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</si>
  <si>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</si>
  <si>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</si>
  <si>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</si>
  <si>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</si>
  <si>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</si>
  <si>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</si>
  <si>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</si>
  <si>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</si>
  <si>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</si>
  <si>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</si>
  <si>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</si>
  <si>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</si>
  <si>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</si>
  <si>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</si>
  <si>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</si>
  <si>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</si>
  <si>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3241</t>
  </si>
  <si>
    <t>Naknade troškova osobama izvan radnog odnosa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</si>
  <si>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</si>
  <si>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</si>
  <si>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</si>
  <si>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</si>
  <si>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</si>
  <si>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</si>
  <si>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</si>
  <si>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</si>
  <si>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3299</t>
  </si>
  <si>
    <t>Ostali nespomenuti rashodi poslovanja</t>
  </si>
  <si>
    <t>3431</t>
  </si>
  <si>
    <t>Bankarske usluge i usluge platnog prometa</t>
  </si>
  <si>
    <t>3433</t>
  </si>
  <si>
    <t>Zatezne kamate</t>
  </si>
  <si>
    <t>6615</t>
  </si>
  <si>
    <t>6526</t>
  </si>
  <si>
    <t>Ostali nespomenuti prihodi</t>
  </si>
  <si>
    <t>6361</t>
  </si>
  <si>
    <t>Kapitalne pomoći proračunskim korisnicima iz proračuna koji im nije nadležan</t>
  </si>
  <si>
    <t>6631</t>
  </si>
  <si>
    <t>Tekuće donacije</t>
  </si>
  <si>
    <t>MATERIJALNI RASHODI</t>
  </si>
  <si>
    <t>FINANCIJSKI RASHODI</t>
  </si>
  <si>
    <t>Razdjel 006 UO ZA OBRAZOVANJE, ŠPORT I KULTURU</t>
  </si>
  <si>
    <t>Glavni program A05 OBRAZOVANJE, ŠPORT I KULTURA</t>
  </si>
  <si>
    <t>Program 6000 Odgoj i obrazovanje</t>
  </si>
  <si>
    <t>RASHODI ZA ZAPOSLENE</t>
  </si>
  <si>
    <t>3113</t>
  </si>
  <si>
    <t>Plaće za prekovremeni rad</t>
  </si>
  <si>
    <t>Ostali nespomenuti financijski rashodi</t>
  </si>
  <si>
    <t>4221</t>
  </si>
  <si>
    <t xml:space="preserve">Uredska oprema i namještaj                                                                          </t>
  </si>
  <si>
    <t>4241</t>
  </si>
  <si>
    <t>Knjige</t>
  </si>
  <si>
    <t>3291</t>
  </si>
  <si>
    <t>Naknade za rad predstavničkih i izvršnih tijela, povjerenstava i slično</t>
  </si>
  <si>
    <t>Instrumenti, uređaji i strojevi</t>
  </si>
  <si>
    <t>Ostali rashodi za zaposlene</t>
  </si>
  <si>
    <t>Materijal i sirovine</t>
  </si>
  <si>
    <t>Zakupnine i najamnine</t>
  </si>
  <si>
    <t>4227</t>
  </si>
  <si>
    <t>Uređaji, strojevi i oprema za ostale namjene</t>
  </si>
  <si>
    <t>PRIHODI IZ NADLEŽNOG PRORAČUNA</t>
  </si>
  <si>
    <t>Prihodi iz nadležnog proračuna za financiranje rashoda poslovanja</t>
  </si>
  <si>
    <t>PRIHODI OD PRODAJE PROIZVODA I ROBE TE PRUŽENIH USLUGA</t>
  </si>
  <si>
    <t>PRIHODI OD UPRAVNIH I ADM.PRISTOJBI, PRISTOJBI PO POSEBNIM PROPISIMA I NAKNADA</t>
  </si>
  <si>
    <t>POMOĆI IZ INOZEMSTVA I OD SUBJEKATA UNUTAR OPĆEG PRORAČUNA</t>
  </si>
  <si>
    <t>PRIHODI OD DONACIJA</t>
  </si>
  <si>
    <t>Komunikacijska oprema</t>
  </si>
  <si>
    <t>Oprema za održavanje i zaštitu</t>
  </si>
  <si>
    <t>Sportska i glazbena oprema</t>
  </si>
  <si>
    <t>Kapitalne donacije</t>
  </si>
  <si>
    <t>INDEKS</t>
  </si>
  <si>
    <t>PRORAČUNSKI KORISNIK:</t>
  </si>
  <si>
    <t>OPĆI DIO</t>
  </si>
  <si>
    <t>PRIHODI UKUPNO</t>
  </si>
  <si>
    <t>RASHODI UKUPNO</t>
  </si>
  <si>
    <t>RASHODI ZA NABAVU NEFINANCIJSKE IMOVINE</t>
  </si>
  <si>
    <t>RAZLIKA - VIŠAK / MANJAK</t>
  </si>
  <si>
    <t>IZVJEŠTAJ O IZVRŠENJU FINANCIJSKOG PLANA</t>
  </si>
  <si>
    <t xml:space="preserve">INDEKS </t>
  </si>
  <si>
    <t>Plaće (bruto)</t>
  </si>
  <si>
    <t>Plaće za redovan rad</t>
  </si>
  <si>
    <t>Doprinosi na plaće</t>
  </si>
  <si>
    <t>Doprinosi za zdravstveno osiguranje</t>
  </si>
  <si>
    <t>Naknade troškova zaposlenima</t>
  </si>
  <si>
    <t>Rashodi za materijal i energiju</t>
  </si>
  <si>
    <t>Rashodi za usluge</t>
  </si>
  <si>
    <t>Ostali financijski rashodi</t>
  </si>
  <si>
    <t>RASHODI ZA NABAVU PROIZV.DUGOTRAJNE IMOVINE</t>
  </si>
  <si>
    <t>Postrojenja i oprema</t>
  </si>
  <si>
    <t>Knjige, umjetnička djela i ost.izložb.vrijednosti</t>
  </si>
  <si>
    <t>NAKNADE GRAĐANIMA I KUĆANSTVIMA NA TEMELJU OSIGURANJA I DRUGE NAKNADE</t>
  </si>
  <si>
    <t>Ostale nakn.građanima i kućanstvima iz proračuna</t>
  </si>
  <si>
    <t>Naknade građanima i kućanstvima u naravi</t>
  </si>
  <si>
    <t>RASHODI ZA NABAVU PROIZV. DUGOTRAJNE IMOVINE</t>
  </si>
  <si>
    <t>Prihodi poslovanja</t>
  </si>
  <si>
    <t>Pomoći iz inozemstva i od subjekata unutar općeg proračuna</t>
  </si>
  <si>
    <t>Pomoći proračunskim korisnicima iz proračuna koji im nije nadležan</t>
  </si>
  <si>
    <t>Prijenosi između proračunskih korisnika istog proračuna</t>
  </si>
  <si>
    <t>Prihodi od upr.i admin.pristojbi, pristojbi po posebnim propisima i naknada</t>
  </si>
  <si>
    <t>Prihodi od prodaje proizvoda i robe te pruženih usluga i prihodi od donacija</t>
  </si>
  <si>
    <t xml:space="preserve">Prihodi od prodaje proizvoda i robe te pruženih usluga </t>
  </si>
  <si>
    <t>Donacija od pravnih i fizičkih osoba izvan općeg proračuna</t>
  </si>
  <si>
    <t>Prihodi od nadležnog proračuna i od HZZO temeljem ugovornih obveza</t>
  </si>
  <si>
    <t>Prihodi iz nadležnog proračuna za financiranje redovne djelatnosti proračunskih korisnika</t>
  </si>
  <si>
    <t>Prihodi od prodaje nefinancijske imovine</t>
  </si>
  <si>
    <t>Prihodi od prodaje proizvedene dugotrajne imovine</t>
  </si>
  <si>
    <t>Prihodi od prodaje građevinskih objekata</t>
  </si>
  <si>
    <t>UKUPNO PRIHODI</t>
  </si>
  <si>
    <t>Rezultat poslovanja</t>
  </si>
  <si>
    <t>Višak/manjak prihoda</t>
  </si>
  <si>
    <t>RASHODI POSLOVANJA</t>
  </si>
  <si>
    <t>Rashodi za zaposlene</t>
  </si>
  <si>
    <t>Plaće (Bruto)</t>
  </si>
  <si>
    <t>Materijalni rashodi</t>
  </si>
  <si>
    <t>Nakn.troškova osobama izvan rad.odn.</t>
  </si>
  <si>
    <t>Financijski  rashodi</t>
  </si>
  <si>
    <t>Rashodi za nabavu proizvedene dugotrajne  imovine</t>
  </si>
  <si>
    <t>Knjige, umjetnička djela i ostale izložbene vrijednosti</t>
  </si>
  <si>
    <t>UKUPNO RASHODI</t>
  </si>
  <si>
    <t>Izvor  7.2. PRIHODI OD PRODAJE NEFINANCIJSKE IMOVINE</t>
  </si>
  <si>
    <t>Prihodi od pruženih usluga-najam</t>
  </si>
  <si>
    <t>Prihodi od prodaje proizvoda i robe te pruženih usluga</t>
  </si>
  <si>
    <t>Prihodi po posebnim propisima</t>
  </si>
  <si>
    <t>Tekuće pomoći iz drugih nenadležnih proračuna</t>
  </si>
  <si>
    <t>Tekući prijenosi između proračunskih korisnika istog proračuna</t>
  </si>
  <si>
    <t>Donacije od pravnih i fizičkih osoba izvan općeg proračuna</t>
  </si>
  <si>
    <t>PRIHODI</t>
  </si>
  <si>
    <t>RASHODI</t>
  </si>
  <si>
    <t>OPĆI PRIHODI I PRIMICI</t>
  </si>
  <si>
    <t>VLASTITI PRIHODI</t>
  </si>
  <si>
    <t>POMOĆI</t>
  </si>
  <si>
    <t>DONACIJE</t>
  </si>
  <si>
    <t>NAZIV RAČUNA</t>
  </si>
  <si>
    <t>PRIHODI I RASHODI PO EKONOMSKOJ KLASIFIKACIJI</t>
  </si>
  <si>
    <t>Naknade građanima i kućanstvima na temelju osiguranja i druge naknade</t>
  </si>
  <si>
    <t>Ostale naknade građanima i kućanstvima iz proračuna</t>
  </si>
  <si>
    <t>PO PROGRAMSKOJ, EKONOMSKOJ KLASIFIKACIJI I IZVORIMA FINANCIRANJA</t>
  </si>
  <si>
    <t>Aktivnost A600011 Pomoćnici u nastavi</t>
  </si>
  <si>
    <t>Pomoći temeljem prijenosa EU sredstava</t>
  </si>
  <si>
    <t>Tekuće pomoći iz državnog proračuna temeljem prijenosa EU sredstava</t>
  </si>
  <si>
    <t>Službena radna i zaštitna odjeća i obuća</t>
  </si>
  <si>
    <t>Doprinosi za obv.osiguranje u slučaju nezaposlenosti</t>
  </si>
  <si>
    <t>Troškovi sudskih postupaka</t>
  </si>
  <si>
    <t>PRIHODI I RASHODI PO IZVORIMA FINANCIRANJA</t>
  </si>
  <si>
    <t>OZNAKA IF</t>
  </si>
  <si>
    <t>NAZIV IZVORA FINANCIRANJA</t>
  </si>
  <si>
    <t>UKUPNI RASHODI</t>
  </si>
  <si>
    <t>SVEUKUPNO PRIHODI + PRENESENI VIŠAK KORIŠTEN ZA POKRIĆE RASHODA</t>
  </si>
  <si>
    <t>PRIHODI I PRIMICI</t>
  </si>
  <si>
    <t>RASHODI I IZDACI</t>
  </si>
  <si>
    <t>Izvor: POMOĆI</t>
  </si>
  <si>
    <t>Izvor: VLASTITI PRIHODI</t>
  </si>
  <si>
    <t>Izvor:  DONACIJE</t>
  </si>
  <si>
    <t>Izvor: PRIHODI ZA POSEBNE NAMJENE</t>
  </si>
  <si>
    <t>Plaća za posebne uvjete rada</t>
  </si>
  <si>
    <t>Tekuće pomoći iz Ministarstva znanosti i obrazovanja</t>
  </si>
  <si>
    <t>RAČUN/OPIS</t>
  </si>
  <si>
    <t>RAČUN PRIHODA I RASHODA</t>
  </si>
  <si>
    <t>RAČUN FINANCIRANJA</t>
  </si>
  <si>
    <t>RAČUN</t>
  </si>
  <si>
    <t>Pomoći od izvanproračunskih korisnika</t>
  </si>
  <si>
    <t>Tekuće pomoći od izvanproračunskih korisnika</t>
  </si>
  <si>
    <t>3.1.</t>
  </si>
  <si>
    <t>6.2.</t>
  </si>
  <si>
    <t>POSEBNI DIO</t>
  </si>
  <si>
    <t>Aktivnost A600002 Osnovno školstvo</t>
  </si>
  <si>
    <t>Glava 00601 OSNOVNE ŠKOLE</t>
  </si>
  <si>
    <t>Aktivnost A600002 Osnovno školstvo-redovno poslovanje po minimalnom standardu</t>
  </si>
  <si>
    <t>Aktivnost A600006 Financiranje iznad minimalnog standarda-osnovno školstvo</t>
  </si>
  <si>
    <t>Aktivnost A600014 Projekt "Školska shema"</t>
  </si>
  <si>
    <t>Aktivnost A600027 Projekt "Medni dan"</t>
  </si>
  <si>
    <t>Prihod od prodaje proizvoda i robe</t>
  </si>
  <si>
    <t>VIŠAK PRIHODA IZ PRETHODNE GODINE</t>
  </si>
  <si>
    <t>Rezultat prihoda iz prethodne godine</t>
  </si>
  <si>
    <t>Ostali rahodi</t>
  </si>
  <si>
    <t>Tekuće donacije u naravi</t>
  </si>
  <si>
    <t xml:space="preserve">Ostali rashodi </t>
  </si>
  <si>
    <t>1.1.</t>
  </si>
  <si>
    <t>Aktivnost A600031 Prehrana za učenike osnovnih škola</t>
  </si>
  <si>
    <t>UKUPNI PRIHODI</t>
  </si>
  <si>
    <t>IZVJEŠTAJ O RASHODIMA PREMA FUNKCIJSKOJ KLASIFIKACIJI</t>
  </si>
  <si>
    <t>BROJČANA OZNAKA I NAZIV</t>
  </si>
  <si>
    <t>INDEKS**</t>
  </si>
  <si>
    <t>6=5/2*100</t>
  </si>
  <si>
    <t>7=5/4*100</t>
  </si>
  <si>
    <t>09 OBRAZOVANJE</t>
  </si>
  <si>
    <t>091 Predškolsko i osnovno obrazovanje</t>
  </si>
  <si>
    <t>096 Dodatne usluge u obrazovanju</t>
  </si>
  <si>
    <t>Aktivnost A600018 S osmjehom u školu 6</t>
  </si>
  <si>
    <t>SAŽETAK RAČUNA PRIHODA I RASHODA I RAČUNA FINANCIRANJA</t>
  </si>
  <si>
    <t>6 PRIHODI POSLOVANJA</t>
  </si>
  <si>
    <t>7 PRIHODI OD PRODAJE NEFINANCIJSKE IMOVINE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</si>
  <si>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</si>
  <si>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</si>
  <si>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</si>
  <si>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</si>
  <si>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RAZLIKA PRIMITAKA I IZDATAKA</t>
  </si>
  <si>
    <t>PRENESENI VIŠAK/MANJAK IZ PRETHODNE GODINE</t>
  </si>
  <si>
    <t>PRIJENOS VIŠKA/MANJKA U SLJEDEĆE RAZDOBLJE</t>
  </si>
  <si>
    <t>Uređaji strojevi i oprema za ostale namjene</t>
  </si>
  <si>
    <t>Izvor: OPĆI PRIHODI I PRIMICI 5.2</t>
  </si>
  <si>
    <t>Izvor: VLASTITI PRIHODI 3.1</t>
  </si>
  <si>
    <t>Izvor: PRIHODI ZA POSEBNE NAMJENE  4.2</t>
  </si>
  <si>
    <t>Izvor:  POMOĆI 5.3</t>
  </si>
  <si>
    <t>Izvor:  DONACIJE 6.2</t>
  </si>
  <si>
    <t>Izvor:  POMOĆI BPŽ 5.1</t>
  </si>
  <si>
    <t>Izvor: OPĆI PRIHODI I PRIMICI 1.1</t>
  </si>
  <si>
    <t>Izvor: DONACIJE 6.2</t>
  </si>
  <si>
    <t>Aktivnost A600038 S osmjehom u školu 7</t>
  </si>
  <si>
    <t>5(4/3*100)</t>
  </si>
  <si>
    <t>Izvor:  OPĆI PRIHODI I PRIMICI</t>
  </si>
  <si>
    <t>7(5/4*100)</t>
  </si>
  <si>
    <t>INDEKS 4/3</t>
  </si>
  <si>
    <t>Tekuće pomoći od ostalih subjekata unutar općeg proračuna</t>
  </si>
  <si>
    <t>Službena putovanja + Stručno usavršavanje</t>
  </si>
  <si>
    <t xml:space="preserve">Proračunski korisnik </t>
  </si>
  <si>
    <t>Naknade troškovaosobama izvan radnog odnosa</t>
  </si>
  <si>
    <t>IZVOR 5.1. Osiguranje prehrane Aktivnost A600012</t>
  </si>
  <si>
    <t>Višak prihoda</t>
  </si>
  <si>
    <t>Višak7Manjak</t>
  </si>
  <si>
    <t>Višak/Manjak</t>
  </si>
  <si>
    <t xml:space="preserve">NOVA KAPELA -BATRINA </t>
  </si>
  <si>
    <t>OIB: 31694869861</t>
  </si>
  <si>
    <t>IZVRŠENJE 2025.</t>
  </si>
  <si>
    <t>OSNOVNA ŠKOLA A. MIHANOVIĆ</t>
  </si>
  <si>
    <t>Prihodi 1.1</t>
  </si>
  <si>
    <t>Izvor:OPĆI PRIHODI I PRMICI 1.1.</t>
  </si>
  <si>
    <t>PRIHODI NADLEŽNOG PRORAČUNA-PUN</t>
  </si>
  <si>
    <t>Tekuće pomoći iz proračuna</t>
  </si>
  <si>
    <t>NOVA KAPELA-BATRINA</t>
  </si>
  <si>
    <t>BATRINA 156</t>
  </si>
  <si>
    <t>PRORAČUNSKI KORISNIK:OŠ A.MIHANOVIĆ</t>
  </si>
  <si>
    <t>ZA RAZDOBLJE 1.1.- 30.6.2026.</t>
  </si>
  <si>
    <t>IZVRŠENJE 2026.</t>
  </si>
  <si>
    <t>Izvor:  5.1. POMOĆI</t>
  </si>
  <si>
    <t>Izvor: 5.2. DEC</t>
  </si>
  <si>
    <t>IZVRŠENJE 1.-6.2025.</t>
  </si>
  <si>
    <t>FINANC. PLAN PLAN 2026.</t>
  </si>
  <si>
    <t>IZVRŠENJE 1.6.2026.</t>
  </si>
  <si>
    <t>IZVRŠENJE             1.-6.2025.</t>
  </si>
  <si>
    <t>INDEKS 4/2</t>
  </si>
  <si>
    <t>6(5/3*100)</t>
  </si>
  <si>
    <t>IZVRŠENJE 1.-6.2025</t>
  </si>
  <si>
    <t>FINAN. PLAN PLAN 2026.</t>
  </si>
  <si>
    <t>IZVRŠENJE 1.-6. 2026.</t>
  </si>
  <si>
    <t>FINANC.  PLAN 2026.</t>
  </si>
  <si>
    <t>IZVRŠENJE 1.-12.2026.</t>
  </si>
  <si>
    <t>IZVRŠENJE  2025.</t>
  </si>
  <si>
    <t>IZVRŠENJE 1-6.2026.</t>
  </si>
  <si>
    <t>IZVRŠENJE 2025</t>
  </si>
  <si>
    <t>FINANC. PLAN 2026.</t>
  </si>
  <si>
    <t>6(4/2*100)</t>
  </si>
  <si>
    <t xml:space="preserve">IZVRŠENJE 
2025. </t>
  </si>
  <si>
    <t>IZVORNI PLAN  2026.*</t>
  </si>
  <si>
    <t>TEKUĆI PLAN 2026.*</t>
  </si>
  <si>
    <t xml:space="preserve">IZVRŠENJE 
2026. </t>
  </si>
  <si>
    <t>KONTO</t>
  </si>
  <si>
    <t>5.0.111</t>
  </si>
  <si>
    <t>OPĆI PRIHODI ZA POSEBNE NAMJENE</t>
  </si>
  <si>
    <t>5.0.3</t>
  </si>
  <si>
    <t>5.0.2</t>
  </si>
  <si>
    <t>Izvor: POMOĆI 5.0.3</t>
  </si>
  <si>
    <t>Izvor: OPĆI PRIHODI I PRIMICI 5.0.111</t>
  </si>
  <si>
    <t>Izvor:4.3.3 OPĆI  PRIHODI ZA POSEBNE NAMJENE</t>
  </si>
  <si>
    <t>Izvor: POMOĆI 5.0.2</t>
  </si>
  <si>
    <t>OSNOVNA ŠKOLA ANTUN MIHANOVIĆ NOVA KAPELA - BATRINA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</si>
</sst>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n_-;\-* #,##0.00\ _k_n_-;_-* &quot;-&quot;??\ _k_n_-;_-@_-"/>
    <numFmt numFmtId="164" formatCode="#,##0.00_ ;\-#,##0.00\ "/>
    <numFmt numFmtId="165" formatCode="0;\-0;;@"/>
  </numFmts>
  <fonts count="23" x14ac:knownFonts="1">
    <font>
      <sz val="10"/>
      <name val="Arial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10"/>
      <name val="Arial"/>
      <family val="2"/>
      <charset val="238"/>
    </font>
    <font>
      <b/>
      <sz val="8"/>
      <color indexed="16"/>
      <name val="Arial"/>
      <family val="2"/>
      <charset val="238"/>
    </font>
    <font>
      <sz val="8"/>
      <color indexed="16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color theme="0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sz val="10"/>
      <color theme="0"/>
      <name val="Arial"/>
      <family val="2"/>
      <charset val="238"/>
    </font>
    <font>
      <b/>
      <sz val="8"/>
      <color indexed="8"/>
      <name val="Arial"/>
      <family val="2"/>
      <charset val="238"/>
    </font>
    <font>
      <sz val="6"/>
      <color indexed="8"/>
      <name val="Arial"/>
      <family val="2"/>
      <charset val="238"/>
    </font>
    <font>
      <sz val="6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i/>
      <sz val="10"/>
      <name val="Arial"/>
      <family val="2"/>
      <charset val="238"/>
    </font>
    <font>
      <b/>
      <sz val="8"/>
      <color indexed="8"/>
      <name val="Arial Narrow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5"/>
        <bgColor indexed="0"/>
      </patternFill>
    </fill>
    <fill>
      <patternFill patternType="solid">
        <fgColor rgb="FFFFFF00"/>
        <bgColor indexed="64"/>
      </patternFill>
    </fill>
    <fill>
      <patternFill patternType="solid">
        <fgColor indexed="11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3"/>
        <bgColor indexed="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6666FF"/>
        <bgColor indexed="0"/>
      </patternFill>
    </fill>
    <fill>
      <patternFill patternType="solid">
        <fgColor rgb="FF6666FF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FF00"/>
        <bgColor indexed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39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/>
    <xf numFmtId="0" fontId="9" fillId="0" borderId="0" xfId="0" applyFont="1" applyFill="1" applyAlignment="1"/>
    <xf numFmtId="0" fontId="7" fillId="0" borderId="3" xfId="0" applyFont="1" applyFill="1" applyBorder="1" applyAlignment="1" applyProtection="1">
      <alignment wrapText="1" readingOrder="1"/>
      <protection locked="0"/>
    </xf>
    <xf numFmtId="0" fontId="0" fillId="0" borderId="0" xfId="0" applyFill="1" applyAlignment="1"/>
    <xf numFmtId="0" fontId="10" fillId="0" borderId="0" xfId="0" applyFont="1" applyFill="1" applyAlignment="1"/>
    <xf numFmtId="0" fontId="1" fillId="0" borderId="0" xfId="0" applyFont="1" applyAlignment="1"/>
    <xf numFmtId="0" fontId="8" fillId="0" borderId="0" xfId="0" applyFont="1" applyFill="1" applyAlignment="1"/>
    <xf numFmtId="0" fontId="1" fillId="0" borderId="0" xfId="0" applyFont="1" applyFill="1" applyAlignment="1"/>
    <xf numFmtId="0" fontId="10" fillId="0" borderId="3" xfId="0" applyFont="1" applyFill="1" applyBorder="1" applyAlignment="1" applyProtection="1">
      <alignment horizontal="left" wrapText="1" readingOrder="1"/>
      <protection locked="0"/>
    </xf>
    <xf numFmtId="0" fontId="10" fillId="0" borderId="4" xfId="0" applyFont="1" applyFill="1" applyBorder="1" applyAlignment="1">
      <alignment readingOrder="1"/>
    </xf>
    <xf numFmtId="0" fontId="7" fillId="0" borderId="3" xfId="0" applyFont="1" applyFill="1" applyBorder="1" applyAlignment="1" applyProtection="1">
      <alignment horizontal="left" wrapText="1" readingOrder="1"/>
      <protection locked="0"/>
    </xf>
    <xf numFmtId="0" fontId="7" fillId="0" borderId="4" xfId="0" applyFont="1" applyFill="1" applyBorder="1" applyAlignment="1" applyProtection="1">
      <alignment wrapText="1" readingOrder="1"/>
      <protection locked="0"/>
    </xf>
    <xf numFmtId="0" fontId="0" fillId="0" borderId="0" xfId="0" applyAlignment="1"/>
    <xf numFmtId="4" fontId="5" fillId="2" borderId="4" xfId="0" applyNumberFormat="1" applyFont="1" applyFill="1" applyBorder="1" applyAlignment="1" applyProtection="1">
      <protection locked="0"/>
    </xf>
    <xf numFmtId="4" fontId="5" fillId="5" borderId="4" xfId="0" applyNumberFormat="1" applyFont="1" applyFill="1" applyBorder="1" applyAlignment="1" applyProtection="1">
      <protection locked="0"/>
    </xf>
    <xf numFmtId="4" fontId="5" fillId="6" borderId="4" xfId="0" applyNumberFormat="1" applyFont="1" applyFill="1" applyBorder="1" applyAlignment="1" applyProtection="1">
      <protection locked="0"/>
    </xf>
    <xf numFmtId="4" fontId="5" fillId="7" borderId="4" xfId="0" applyNumberFormat="1" applyFont="1" applyFill="1" applyBorder="1" applyAlignment="1" applyProtection="1">
      <protection locked="0"/>
    </xf>
    <xf numFmtId="4" fontId="6" fillId="3" borderId="4" xfId="0" applyNumberFormat="1" applyFont="1" applyFill="1" applyBorder="1" applyAlignment="1" applyProtection="1">
      <protection locked="0"/>
    </xf>
    <xf numFmtId="4" fontId="7" fillId="0" borderId="4" xfId="0" applyNumberFormat="1" applyFont="1" applyFill="1" applyBorder="1" applyAlignment="1" applyProtection="1">
      <protection locked="0"/>
    </xf>
    <xf numFmtId="0" fontId="0" fillId="0" borderId="0" xfId="0" applyAlignment="1"/>
    <xf numFmtId="0" fontId="10" fillId="0" borderId="0" xfId="0" applyFont="1"/>
    <xf numFmtId="0" fontId="2" fillId="0" borderId="0" xfId="0" applyNumberFormat="1" applyFont="1" applyFill="1" applyBorder="1" applyAlignment="1" applyProtection="1"/>
    <xf numFmtId="0" fontId="1" fillId="0" borderId="0" xfId="0" applyFont="1"/>
    <xf numFmtId="0" fontId="3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wrapText="1"/>
    </xf>
    <xf numFmtId="4" fontId="3" fillId="0" borderId="12" xfId="0" applyNumberFormat="1" applyFont="1" applyFill="1" applyBorder="1" applyAlignment="1" applyProtection="1">
      <alignment horizontal="right" wrapText="1"/>
    </xf>
    <xf numFmtId="0" fontId="3" fillId="0" borderId="0" xfId="0" quotePrefix="1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17" fillId="0" borderId="0" xfId="0" applyFont="1" applyAlignment="1">
      <alignment vertical="center"/>
    </xf>
    <xf numFmtId="4" fontId="5" fillId="9" borderId="4" xfId="0" applyNumberFormat="1" applyFont="1" applyFill="1" applyBorder="1" applyAlignment="1" applyProtection="1">
      <protection locked="0"/>
    </xf>
    <xf numFmtId="0" fontId="6" fillId="0" borderId="3" xfId="0" applyFont="1" applyFill="1" applyBorder="1" applyAlignment="1" applyProtection="1">
      <alignment horizontal="left" wrapText="1" readingOrder="1"/>
      <protection locked="0"/>
    </xf>
    <xf numFmtId="4" fontId="6" fillId="0" borderId="4" xfId="0" applyNumberFormat="1" applyFont="1" applyFill="1" applyBorder="1" applyAlignment="1" applyProtection="1">
      <protection locked="0"/>
    </xf>
    <xf numFmtId="4" fontId="6" fillId="0" borderId="4" xfId="0" applyNumberFormat="1" applyFont="1" applyFill="1" applyBorder="1" applyAlignment="1" applyProtection="1">
      <alignment horizontal="right"/>
      <protection locked="0"/>
    </xf>
    <xf numFmtId="0" fontId="8" fillId="0" borderId="0" xfId="0" applyFont="1" applyFill="1" applyAlignment="1">
      <alignment horizontal="left"/>
    </xf>
    <xf numFmtId="0" fontId="7" fillId="0" borderId="4" xfId="0" applyFont="1" applyFill="1" applyBorder="1" applyAlignment="1" applyProtection="1">
      <alignment horizontal="left" wrapText="1" readingOrder="1"/>
      <protection locked="0"/>
    </xf>
    <xf numFmtId="0" fontId="7" fillId="0" borderId="3" xfId="0" applyFont="1" applyFill="1" applyBorder="1" applyAlignment="1" applyProtection="1">
      <alignment horizontal="left" vertical="center" wrapText="1" readingOrder="1"/>
      <protection locked="0"/>
    </xf>
    <xf numFmtId="0" fontId="7" fillId="0" borderId="8" xfId="0" applyFont="1" applyFill="1" applyBorder="1" applyAlignment="1" applyProtection="1">
      <alignment wrapText="1" readingOrder="1"/>
      <protection locked="0"/>
    </xf>
    <xf numFmtId="0" fontId="7" fillId="0" borderId="9" xfId="0" applyFont="1" applyFill="1" applyBorder="1" applyAlignment="1" applyProtection="1">
      <alignment wrapText="1" readingOrder="1"/>
      <protection locked="0"/>
    </xf>
    <xf numFmtId="4" fontId="7" fillId="0" borderId="9" xfId="0" applyNumberFormat="1" applyFont="1" applyFill="1" applyBorder="1" applyAlignment="1" applyProtection="1">
      <protection locked="0"/>
    </xf>
    <xf numFmtId="0" fontId="0" fillId="0" borderId="0" xfId="0" applyFill="1" applyAlignment="1">
      <alignment vertical="center"/>
    </xf>
    <xf numFmtId="4" fontId="9" fillId="0" borderId="4" xfId="0" applyNumberFormat="1" applyFont="1" applyFill="1" applyBorder="1" applyAlignment="1"/>
    <xf numFmtId="0" fontId="9" fillId="0" borderId="3" xfId="0" applyFont="1" applyFill="1" applyBorder="1" applyAlignment="1" applyProtection="1">
      <alignment horizontal="left" wrapText="1" readingOrder="1"/>
      <protection locked="0"/>
    </xf>
    <xf numFmtId="0" fontId="9" fillId="0" borderId="4" xfId="0" applyFont="1" applyFill="1" applyBorder="1" applyAlignment="1">
      <alignment horizontal="left" readingOrder="1"/>
    </xf>
    <xf numFmtId="4" fontId="10" fillId="0" borderId="4" xfId="0" applyNumberFormat="1" applyFont="1" applyFill="1" applyBorder="1" applyAlignment="1"/>
    <xf numFmtId="0" fontId="9" fillId="0" borderId="4" xfId="0" applyFont="1" applyFill="1" applyBorder="1" applyAlignment="1">
      <alignment horizontal="left"/>
    </xf>
    <xf numFmtId="0" fontId="6" fillId="0" borderId="3" xfId="0" applyFont="1" applyFill="1" applyBorder="1" applyAlignment="1" applyProtection="1">
      <alignment horizontal="left" vertical="center" wrapText="1" readingOrder="1"/>
      <protection locked="0"/>
    </xf>
    <xf numFmtId="4" fontId="10" fillId="0" borderId="9" xfId="0" applyNumberFormat="1" applyFont="1" applyFill="1" applyBorder="1" applyAlignment="1"/>
    <xf numFmtId="4" fontId="9" fillId="0" borderId="4" xfId="0" applyNumberFormat="1" applyFont="1" applyFill="1" applyBorder="1" applyAlignment="1" applyProtection="1">
      <protection locked="0"/>
    </xf>
    <xf numFmtId="4" fontId="9" fillId="4" borderId="4" xfId="0" applyNumberFormat="1" applyFont="1" applyFill="1" applyBorder="1" applyAlignment="1" applyProtection="1">
      <protection locked="0"/>
    </xf>
    <xf numFmtId="4" fontId="10" fillId="0" borderId="4" xfId="0" applyNumberFormat="1" applyFont="1" applyFill="1" applyBorder="1" applyAlignment="1" applyProtection="1">
      <protection locked="0"/>
    </xf>
    <xf numFmtId="0" fontId="8" fillId="0" borderId="0" xfId="0" applyFont="1" applyFill="1" applyAlignment="1">
      <alignment horizontal="left" vertical="center"/>
    </xf>
    <xf numFmtId="4" fontId="6" fillId="0" borderId="4" xfId="0" applyNumberFormat="1" applyFont="1" applyFill="1" applyBorder="1" applyAlignment="1" applyProtection="1">
      <alignment horizontal="right" vertical="center"/>
      <protection locked="0"/>
    </xf>
    <xf numFmtId="4" fontId="6" fillId="4" borderId="4" xfId="0" applyNumberFormat="1" applyFont="1" applyFill="1" applyBorder="1" applyAlignment="1" applyProtection="1">
      <protection locked="0"/>
    </xf>
    <xf numFmtId="0" fontId="6" fillId="0" borderId="4" xfId="0" applyFont="1" applyFill="1" applyBorder="1" applyAlignment="1" applyProtection="1">
      <alignment wrapText="1" readingOrder="1"/>
      <protection locked="0"/>
    </xf>
    <xf numFmtId="4" fontId="11" fillId="9" borderId="4" xfId="0" applyNumberFormat="1" applyFont="1" applyFill="1" applyBorder="1" applyAlignment="1" applyProtection="1">
      <alignment vertical="center"/>
      <protection locked="0"/>
    </xf>
    <xf numFmtId="4" fontId="11" fillId="10" borderId="4" xfId="0" applyNumberFormat="1" applyFont="1" applyFill="1" applyBorder="1" applyAlignment="1" applyProtection="1">
      <alignment vertical="center"/>
      <protection locked="0"/>
    </xf>
    <xf numFmtId="0" fontId="8" fillId="0" borderId="0" xfId="0" applyFont="1" applyAlignment="1"/>
    <xf numFmtId="0" fontId="4" fillId="0" borderId="12" xfId="0" applyFont="1" applyBorder="1" applyAlignment="1" applyProtection="1">
      <alignment horizontal="center" vertical="center" wrapText="1"/>
      <protection locked="0"/>
    </xf>
    <xf numFmtId="0" fontId="16" fillId="0" borderId="12" xfId="0" applyFont="1" applyBorder="1" applyAlignment="1" applyProtection="1">
      <alignment horizontal="center" vertical="center" wrapText="1"/>
      <protection locked="0"/>
    </xf>
    <xf numFmtId="4" fontId="5" fillId="2" borderId="2" xfId="0" applyNumberFormat="1" applyFont="1" applyFill="1" applyBorder="1" applyAlignment="1" applyProtection="1">
      <protection locked="0"/>
    </xf>
    <xf numFmtId="0" fontId="9" fillId="0" borderId="4" xfId="0" applyFont="1" applyFill="1" applyBorder="1" applyAlignment="1"/>
    <xf numFmtId="0" fontId="9" fillId="0" borderId="4" xfId="0" applyFont="1" applyFill="1" applyBorder="1" applyAlignment="1" applyProtection="1">
      <alignment wrapText="1" readingOrder="1"/>
      <protection locked="0"/>
    </xf>
    <xf numFmtId="0" fontId="10" fillId="0" borderId="4" xfId="0" applyFont="1" applyFill="1" applyBorder="1" applyAlignment="1"/>
    <xf numFmtId="0" fontId="10" fillId="0" borderId="4" xfId="0" applyFont="1" applyFill="1" applyBorder="1" applyAlignment="1" applyProtection="1">
      <alignment wrapText="1" readingOrder="1"/>
      <protection locked="0"/>
    </xf>
    <xf numFmtId="0" fontId="6" fillId="0" borderId="4" xfId="0" applyFont="1" applyFill="1" applyBorder="1" applyAlignment="1" applyProtection="1">
      <alignment vertical="center" wrapText="1" readingOrder="1"/>
      <protection locked="0"/>
    </xf>
    <xf numFmtId="0" fontId="6" fillId="0" borderId="4" xfId="0" applyFont="1" applyFill="1" applyBorder="1" applyAlignment="1" applyProtection="1">
      <alignment readingOrder="1"/>
      <protection locked="0"/>
    </xf>
    <xf numFmtId="4" fontId="6" fillId="0" borderId="4" xfId="0" applyNumberFormat="1" applyFont="1" applyFill="1" applyBorder="1" applyAlignment="1" applyProtection="1">
      <alignment wrapText="1" readingOrder="1"/>
      <protection locked="0"/>
    </xf>
    <xf numFmtId="4" fontId="7" fillId="0" borderId="4" xfId="0" applyNumberFormat="1" applyFont="1" applyFill="1" applyBorder="1" applyAlignment="1" applyProtection="1">
      <alignment wrapText="1" readingOrder="1"/>
      <protection locked="0"/>
    </xf>
    <xf numFmtId="0" fontId="7" fillId="0" borderId="4" xfId="0" applyFont="1" applyFill="1" applyBorder="1" applyAlignment="1" applyProtection="1">
      <alignment horizontal="left" readingOrder="1"/>
      <protection locked="0"/>
    </xf>
    <xf numFmtId="0" fontId="6" fillId="0" borderId="4" xfId="0" applyFont="1" applyFill="1" applyBorder="1" applyAlignment="1" applyProtection="1">
      <alignment horizontal="left" readingOrder="1"/>
      <protection locked="0"/>
    </xf>
    <xf numFmtId="0" fontId="6" fillId="0" borderId="4" xfId="0" applyFont="1" applyFill="1" applyBorder="1" applyAlignment="1" applyProtection="1">
      <alignment horizontal="left" vertical="center" wrapText="1" readingOrder="1"/>
      <protection locked="0"/>
    </xf>
    <xf numFmtId="0" fontId="6" fillId="0" borderId="4" xfId="0" applyFont="1" applyFill="1" applyBorder="1" applyAlignment="1" applyProtection="1">
      <alignment horizontal="center" readingOrder="1"/>
      <protection locked="0"/>
    </xf>
    <xf numFmtId="0" fontId="10" fillId="0" borderId="0" xfId="0" applyFont="1" applyBorder="1"/>
    <xf numFmtId="0" fontId="10" fillId="0" borderId="1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Border="1"/>
    <xf numFmtId="0" fontId="10" fillId="0" borderId="3" xfId="0" applyFont="1" applyFill="1" applyBorder="1" applyAlignment="1" applyProtection="1">
      <alignment horizontal="center" vertical="center" wrapText="1" readingOrder="1"/>
      <protection locked="0"/>
    </xf>
    <xf numFmtId="0" fontId="10" fillId="0" borderId="4" xfId="0" applyFont="1" applyFill="1" applyBorder="1" applyAlignment="1">
      <alignment horizontal="left" vertical="center" wrapText="1" readingOrder="1"/>
    </xf>
    <xf numFmtId="0" fontId="10" fillId="0" borderId="0" xfId="0" applyFont="1" applyBorder="1" applyAlignment="1">
      <alignment horizontal="left" vertical="center" readingOrder="1"/>
    </xf>
    <xf numFmtId="0" fontId="9" fillId="0" borderId="3" xfId="0" applyFont="1" applyFill="1" applyBorder="1" applyAlignment="1" applyProtection="1">
      <alignment horizontal="center" vertical="center" wrapText="1" readingOrder="1"/>
      <protection locked="0"/>
    </xf>
    <xf numFmtId="0" fontId="9" fillId="0" borderId="4" xfId="0" applyFont="1" applyFill="1" applyBorder="1" applyAlignment="1">
      <alignment horizontal="left" vertical="center" wrapText="1" readingOrder="1"/>
    </xf>
    <xf numFmtId="0" fontId="9" fillId="0" borderId="0" xfId="0" applyFont="1" applyBorder="1" applyAlignment="1">
      <alignment horizontal="left" vertical="center" readingOrder="1"/>
    </xf>
    <xf numFmtId="0" fontId="10" fillId="0" borderId="3" xfId="0" applyFont="1" applyBorder="1" applyAlignment="1">
      <alignment horizontal="center" vertical="center" readingOrder="1"/>
    </xf>
    <xf numFmtId="0" fontId="10" fillId="0" borderId="4" xfId="0" applyFont="1" applyBorder="1" applyAlignment="1">
      <alignment horizontal="left" vertical="center" readingOrder="1"/>
    </xf>
    <xf numFmtId="0" fontId="9" fillId="0" borderId="3" xfId="0" applyFont="1" applyBorder="1" applyAlignment="1">
      <alignment horizontal="center" vertical="center" readingOrder="1"/>
    </xf>
    <xf numFmtId="0" fontId="9" fillId="0" borderId="4" xfId="0" applyFont="1" applyBorder="1" applyAlignment="1">
      <alignment horizontal="left" vertical="center" wrapText="1" readingOrder="1"/>
    </xf>
    <xf numFmtId="0" fontId="10" fillId="0" borderId="4" xfId="0" applyFont="1" applyBorder="1" applyAlignment="1">
      <alignment horizontal="left" vertical="center" wrapText="1" readingOrder="1"/>
    </xf>
    <xf numFmtId="0" fontId="15" fillId="0" borderId="3" xfId="0" applyNumberFormat="1" applyFont="1" applyFill="1" applyBorder="1" applyAlignment="1" applyProtection="1">
      <alignment horizontal="center" vertical="center" readingOrder="1"/>
    </xf>
    <xf numFmtId="0" fontId="15" fillId="0" borderId="4" xfId="0" applyNumberFormat="1" applyFont="1" applyFill="1" applyBorder="1" applyAlignment="1" applyProtection="1">
      <alignment horizontal="left" vertical="center" wrapText="1" readingOrder="1"/>
    </xf>
    <xf numFmtId="0" fontId="15" fillId="0" borderId="0" xfId="0" applyNumberFormat="1" applyFont="1" applyFill="1" applyBorder="1" applyAlignment="1" applyProtection="1">
      <alignment horizontal="left" vertical="center" readingOrder="1"/>
    </xf>
    <xf numFmtId="0" fontId="4" fillId="0" borderId="3" xfId="0" applyNumberFormat="1" applyFont="1" applyFill="1" applyBorder="1" applyAlignment="1" applyProtection="1">
      <alignment horizontal="center" vertical="center" readingOrder="1"/>
    </xf>
    <xf numFmtId="0" fontId="4" fillId="0" borderId="4" xfId="0" applyNumberFormat="1" applyFont="1" applyFill="1" applyBorder="1" applyAlignment="1" applyProtection="1">
      <alignment horizontal="left" vertical="center" wrapText="1" readingOrder="1"/>
    </xf>
    <xf numFmtId="0" fontId="4" fillId="0" borderId="0" xfId="0" applyNumberFormat="1" applyFont="1" applyFill="1" applyBorder="1" applyAlignment="1" applyProtection="1">
      <alignment horizontal="left" vertical="center" readingOrder="1"/>
    </xf>
    <xf numFmtId="0" fontId="11" fillId="11" borderId="3" xfId="0" applyNumberFormat="1" applyFont="1" applyFill="1" applyBorder="1" applyAlignment="1" applyProtection="1">
      <alignment horizontal="center" vertical="center"/>
    </xf>
    <xf numFmtId="0" fontId="11" fillId="11" borderId="4" xfId="0" applyNumberFormat="1" applyFont="1" applyFill="1" applyBorder="1" applyAlignment="1" applyProtection="1">
      <alignment vertical="center"/>
    </xf>
    <xf numFmtId="0" fontId="15" fillId="0" borderId="0" xfId="0" applyNumberFormat="1" applyFont="1" applyFill="1" applyBorder="1" applyAlignment="1" applyProtection="1"/>
    <xf numFmtId="0" fontId="15" fillId="0" borderId="3" xfId="0" applyNumberFormat="1" applyFont="1" applyFill="1" applyBorder="1" applyAlignment="1" applyProtection="1">
      <alignment horizontal="center" vertical="center"/>
    </xf>
    <xf numFmtId="0" fontId="15" fillId="0" borderId="4" xfId="0" applyNumberFormat="1" applyFont="1" applyFill="1" applyBorder="1" applyAlignment="1" applyProtection="1">
      <alignment vertical="center" wrapText="1"/>
    </xf>
    <xf numFmtId="0" fontId="15" fillId="0" borderId="0" xfId="0" applyNumberFormat="1" applyFont="1" applyFill="1" applyBorder="1" applyAlignment="1" applyProtection="1">
      <alignment vertical="center"/>
    </xf>
    <xf numFmtId="0" fontId="4" fillId="0" borderId="3" xfId="0" applyNumberFormat="1" applyFont="1" applyFill="1" applyBorder="1" applyAlignment="1" applyProtection="1">
      <alignment horizontal="center" vertical="center"/>
    </xf>
    <xf numFmtId="0" fontId="4" fillId="0" borderId="4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>
      <alignment vertical="center"/>
    </xf>
    <xf numFmtId="0" fontId="11" fillId="12" borderId="8" xfId="0" applyNumberFormat="1" applyFont="1" applyFill="1" applyBorder="1" applyAlignment="1" applyProtection="1">
      <alignment horizontal="center" vertical="center"/>
    </xf>
    <xf numFmtId="0" fontId="11" fillId="12" borderId="9" xfId="0" applyNumberFormat="1" applyFont="1" applyFill="1" applyBorder="1" applyAlignment="1" applyProtection="1">
      <alignment vertical="center"/>
    </xf>
    <xf numFmtId="0" fontId="11" fillId="0" borderId="0" xfId="0" applyNumberFormat="1" applyFont="1" applyFill="1" applyBorder="1" applyAlignment="1" applyProtection="1">
      <alignment vertical="center"/>
    </xf>
    <xf numFmtId="4" fontId="9" fillId="4" borderId="4" xfId="0" applyNumberFormat="1" applyFont="1" applyFill="1" applyBorder="1" applyAlignment="1"/>
    <xf numFmtId="0" fontId="9" fillId="0" borderId="3" xfId="0" applyFont="1" applyFill="1" applyBorder="1" applyAlignment="1" applyProtection="1">
      <alignment horizontal="left" vertical="center" wrapText="1" readingOrder="1"/>
      <protection locked="0"/>
    </xf>
    <xf numFmtId="4" fontId="9" fillId="0" borderId="4" xfId="0" applyNumberFormat="1" applyFont="1" applyFill="1" applyBorder="1" applyAlignment="1">
      <alignment vertical="center"/>
    </xf>
    <xf numFmtId="0" fontId="7" fillId="0" borderId="3" xfId="0" applyFont="1" applyFill="1" applyBorder="1" applyAlignment="1" applyProtection="1">
      <alignment vertical="center" wrapText="1" readingOrder="1"/>
      <protection locked="0"/>
    </xf>
    <xf numFmtId="4" fontId="10" fillId="0" borderId="4" xfId="0" applyNumberFormat="1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4" fontId="11" fillId="10" borderId="12" xfId="0" applyNumberFormat="1" applyFont="1" applyFill="1" applyBorder="1" applyAlignment="1"/>
    <xf numFmtId="4" fontId="9" fillId="13" borderId="4" xfId="1" applyNumberFormat="1" applyFont="1" applyFill="1" applyBorder="1" applyAlignment="1" applyProtection="1">
      <alignment horizontal="right" vertical="center" wrapText="1" readingOrder="1"/>
      <protection locked="0"/>
    </xf>
    <xf numFmtId="0" fontId="9" fillId="0" borderId="4" xfId="0" applyFont="1" applyFill="1" applyBorder="1" applyAlignment="1">
      <alignment vertical="center" wrapText="1"/>
    </xf>
    <xf numFmtId="4" fontId="9" fillId="0" borderId="4" xfId="1" applyNumberFormat="1" applyFont="1" applyFill="1" applyBorder="1" applyAlignment="1" applyProtection="1">
      <alignment horizontal="right" vertical="center" wrapText="1" readingOrder="1"/>
      <protection locked="0"/>
    </xf>
    <xf numFmtId="0" fontId="10" fillId="0" borderId="3" xfId="0" applyFont="1" applyFill="1" applyBorder="1" applyAlignment="1" applyProtection="1">
      <alignment horizontal="left" vertical="center" wrapText="1" readingOrder="1"/>
      <protection locked="0"/>
    </xf>
    <xf numFmtId="0" fontId="10" fillId="0" borderId="4" xfId="0" applyFont="1" applyFill="1" applyBorder="1" applyAlignment="1">
      <alignment horizontal="left" vertical="center" wrapText="1"/>
    </xf>
    <xf numFmtId="4" fontId="10" fillId="0" borderId="4" xfId="1" applyNumberFormat="1" applyFont="1" applyFill="1" applyBorder="1" applyAlignment="1" applyProtection="1">
      <alignment horizontal="right" vertical="center" wrapText="1" readingOrder="1"/>
      <protection locked="0"/>
    </xf>
    <xf numFmtId="4" fontId="11" fillId="9" borderId="21" xfId="1" applyNumberFormat="1" applyFont="1" applyFill="1" applyBorder="1" applyAlignment="1" applyProtection="1">
      <alignment horizontal="right" vertical="center" wrapText="1" readingOrder="1"/>
      <protection locked="0"/>
    </xf>
    <xf numFmtId="164" fontId="10" fillId="0" borderId="0" xfId="1" applyNumberFormat="1" applyFont="1" applyBorder="1" applyAlignment="1">
      <alignment horizontal="right"/>
    </xf>
    <xf numFmtId="164" fontId="4" fillId="0" borderId="0" xfId="1" applyNumberFormat="1" applyFont="1" applyFill="1" applyBorder="1" applyAlignment="1" applyProtection="1">
      <alignment horizontal="right"/>
    </xf>
    <xf numFmtId="0" fontId="11" fillId="0" borderId="0" xfId="0" applyFont="1" applyFill="1" applyBorder="1" applyAlignment="1">
      <alignment vertical="center"/>
    </xf>
    <xf numFmtId="0" fontId="17" fillId="0" borderId="0" xfId="0" applyFont="1" applyBorder="1"/>
    <xf numFmtId="1" fontId="16" fillId="0" borderId="12" xfId="1" applyNumberFormat="1" applyFont="1" applyBorder="1" applyAlignment="1" applyProtection="1">
      <alignment horizontal="center" vertical="center" wrapText="1"/>
      <protection locked="0"/>
    </xf>
    <xf numFmtId="0" fontId="11" fillId="11" borderId="1" xfId="0" applyFont="1" applyFill="1" applyBorder="1" applyAlignment="1">
      <alignment horizontal="center" vertical="center"/>
    </xf>
    <xf numFmtId="0" fontId="11" fillId="11" borderId="2" xfId="0" applyFont="1" applyFill="1" applyBorder="1" applyAlignment="1">
      <alignment vertical="center"/>
    </xf>
    <xf numFmtId="164" fontId="11" fillId="11" borderId="2" xfId="1" applyNumberFormat="1" applyFont="1" applyFill="1" applyBorder="1" applyAlignment="1">
      <alignment horizontal="right" vertical="center"/>
    </xf>
    <xf numFmtId="164" fontId="10" fillId="0" borderId="4" xfId="1" applyNumberFormat="1" applyFont="1" applyBorder="1" applyAlignment="1">
      <alignment horizontal="right" vertical="center" readingOrder="1"/>
    </xf>
    <xf numFmtId="164" fontId="9" fillId="0" borderId="4" xfId="1" applyNumberFormat="1" applyFont="1" applyBorder="1" applyAlignment="1">
      <alignment horizontal="right" vertical="center" readingOrder="1"/>
    </xf>
    <xf numFmtId="164" fontId="15" fillId="0" borderId="4" xfId="1" applyNumberFormat="1" applyFont="1" applyFill="1" applyBorder="1" applyAlignment="1" applyProtection="1">
      <alignment horizontal="right" vertical="center" readingOrder="1"/>
    </xf>
    <xf numFmtId="164" fontId="4" fillId="0" borderId="4" xfId="1" applyNumberFormat="1" applyFont="1" applyFill="1" applyBorder="1" applyAlignment="1" applyProtection="1">
      <alignment horizontal="right" vertical="center" readingOrder="1"/>
    </xf>
    <xf numFmtId="164" fontId="15" fillId="0" borderId="4" xfId="1" applyNumberFormat="1" applyFont="1" applyFill="1" applyBorder="1" applyAlignment="1" applyProtection="1">
      <alignment horizontal="right" vertical="center"/>
    </xf>
    <xf numFmtId="164" fontId="4" fillId="0" borderId="4" xfId="1" applyNumberFormat="1" applyFont="1" applyFill="1" applyBorder="1" applyAlignment="1" applyProtection="1">
      <alignment horizontal="right" vertical="center"/>
    </xf>
    <xf numFmtId="164" fontId="11" fillId="12" borderId="9" xfId="1" applyNumberFormat="1" applyFont="1" applyFill="1" applyBorder="1" applyAlignment="1" applyProtection="1">
      <alignment horizontal="right" vertical="center"/>
    </xf>
    <xf numFmtId="0" fontId="0" fillId="4" borderId="3" xfId="0" applyFill="1" applyBorder="1" applyAlignment="1"/>
    <xf numFmtId="0" fontId="9" fillId="0" borderId="4" xfId="0" applyFont="1" applyFill="1" applyBorder="1" applyAlignment="1" applyProtection="1">
      <alignment horizontal="left" vertical="center" wrapText="1" readingOrder="1"/>
      <protection locked="0"/>
    </xf>
    <xf numFmtId="0" fontId="10" fillId="0" borderId="4" xfId="0" applyFont="1" applyFill="1" applyBorder="1" applyAlignment="1" applyProtection="1">
      <alignment horizontal="left" vertical="center" wrapText="1" readingOrder="1"/>
      <protection locked="0"/>
    </xf>
    <xf numFmtId="0" fontId="14" fillId="10" borderId="20" xfId="0" applyFont="1" applyFill="1" applyBorder="1" applyAlignment="1"/>
    <xf numFmtId="0" fontId="11" fillId="11" borderId="1" xfId="0" applyNumberFormat="1" applyFont="1" applyFill="1" applyBorder="1" applyAlignment="1" applyProtection="1">
      <alignment horizontal="center" vertical="center"/>
    </xf>
    <xf numFmtId="0" fontId="11" fillId="11" borderId="2" xfId="0" applyNumberFormat="1" applyFont="1" applyFill="1" applyBorder="1" applyAlignment="1" applyProtection="1">
      <alignment vertical="center" wrapText="1"/>
    </xf>
    <xf numFmtId="164" fontId="11" fillId="11" borderId="2" xfId="1" applyNumberFormat="1" applyFont="1" applyFill="1" applyBorder="1" applyAlignment="1" applyProtection="1">
      <alignment horizontal="right" vertical="center"/>
    </xf>
    <xf numFmtId="164" fontId="15" fillId="0" borderId="4" xfId="1" applyNumberFormat="1" applyFont="1" applyFill="1" applyBorder="1" applyAlignment="1" applyProtection="1">
      <alignment horizontal="right"/>
    </xf>
    <xf numFmtId="0" fontId="4" fillId="0" borderId="4" xfId="0" applyNumberFormat="1" applyFont="1" applyFill="1" applyBorder="1" applyAlignment="1" applyProtection="1">
      <alignment vertical="center" wrapText="1"/>
    </xf>
    <xf numFmtId="164" fontId="4" fillId="0" borderId="4" xfId="1" applyNumberFormat="1" applyFont="1" applyFill="1" applyBorder="1" applyAlignment="1" applyProtection="1">
      <alignment horizontal="right"/>
    </xf>
    <xf numFmtId="0" fontId="11" fillId="11" borderId="4" xfId="0" applyNumberFormat="1" applyFont="1" applyFill="1" applyBorder="1" applyAlignment="1" applyProtection="1">
      <alignment vertical="center" wrapText="1"/>
    </xf>
    <xf numFmtId="164" fontId="11" fillId="11" borderId="4" xfId="1" applyNumberFormat="1" applyFont="1" applyFill="1" applyBorder="1" applyAlignment="1" applyProtection="1">
      <alignment horizontal="right" vertical="center"/>
    </xf>
    <xf numFmtId="0" fontId="11" fillId="12" borderId="9" xfId="0" applyNumberFormat="1" applyFont="1" applyFill="1" applyBorder="1" applyAlignment="1" applyProtection="1">
      <alignment vertical="center" wrapText="1"/>
    </xf>
    <xf numFmtId="10" fontId="0" fillId="0" borderId="0" xfId="0" applyNumberFormat="1" applyAlignment="1"/>
    <xf numFmtId="1" fontId="16" fillId="0" borderId="12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NumberFormat="1" applyFont="1" applyFill="1" applyBorder="1" applyAlignment="1" applyProtection="1"/>
    <xf numFmtId="0" fontId="1" fillId="0" borderId="0" xfId="0" applyFont="1"/>
    <xf numFmtId="0" fontId="2" fillId="0" borderId="0" xfId="0" applyFont="1" applyAlignment="1" applyProtection="1">
      <alignment wrapText="1" readingOrder="1"/>
      <protection locked="0"/>
    </xf>
    <xf numFmtId="0" fontId="9" fillId="4" borderId="3" xfId="0" applyFont="1" applyFill="1" applyBorder="1" applyAlignment="1" applyProtection="1">
      <alignment horizontal="center" vertical="center" wrapText="1" readingOrder="1"/>
      <protection locked="0"/>
    </xf>
    <xf numFmtId="0" fontId="9" fillId="4" borderId="4" xfId="0" applyFont="1" applyFill="1" applyBorder="1" applyAlignment="1">
      <alignment horizontal="left" vertical="center" wrapText="1" readingOrder="1"/>
    </xf>
    <xf numFmtId="164" fontId="9" fillId="4" borderId="4" xfId="1" applyNumberFormat="1" applyFont="1" applyFill="1" applyBorder="1" applyAlignment="1">
      <alignment horizontal="right" vertical="center" readingOrder="1"/>
    </xf>
    <xf numFmtId="0" fontId="11" fillId="11" borderId="3" xfId="0" applyFont="1" applyFill="1" applyBorder="1" applyAlignment="1" applyProtection="1">
      <alignment horizontal="center" vertical="center" wrapText="1" readingOrder="1"/>
      <protection locked="0"/>
    </xf>
    <xf numFmtId="164" fontId="11" fillId="11" borderId="4" xfId="1" applyNumberFormat="1" applyFont="1" applyFill="1" applyBorder="1" applyAlignment="1">
      <alignment horizontal="right" vertical="center" readingOrder="1"/>
    </xf>
    <xf numFmtId="0" fontId="11" fillId="11" borderId="4" xfId="0" applyFont="1" applyFill="1" applyBorder="1" applyAlignment="1">
      <alignment horizontal="left" vertical="center" wrapText="1" readingOrder="1"/>
    </xf>
    <xf numFmtId="4" fontId="8" fillId="0" borderId="0" xfId="0" applyNumberFormat="1" applyFont="1" applyFill="1" applyAlignment="1"/>
    <xf numFmtId="164" fontId="10" fillId="0" borderId="0" xfId="0" applyNumberFormat="1" applyFont="1" applyBorder="1" applyAlignment="1">
      <alignment horizontal="left" vertical="center" readingOrder="1"/>
    </xf>
    <xf numFmtId="164" fontId="4" fillId="0" borderId="0" xfId="0" applyNumberFormat="1" applyFont="1" applyFill="1" applyBorder="1" applyAlignment="1" applyProtection="1"/>
    <xf numFmtId="0" fontId="11" fillId="0" borderId="0" xfId="0" applyNumberFormat="1" applyFont="1" applyFill="1" applyBorder="1" applyAlignment="1" applyProtection="1">
      <alignment horizontal="center" vertical="center"/>
    </xf>
    <xf numFmtId="164" fontId="11" fillId="0" borderId="0" xfId="1" applyNumberFormat="1" applyFont="1" applyFill="1" applyBorder="1" applyAlignment="1" applyProtection="1">
      <alignment horizontal="right" vertical="center"/>
    </xf>
    <xf numFmtId="0" fontId="9" fillId="0" borderId="12" xfId="0" applyFont="1" applyBorder="1" applyAlignment="1">
      <alignment horizontal="center" vertical="center" wrapText="1"/>
    </xf>
    <xf numFmtId="0" fontId="15" fillId="0" borderId="12" xfId="0" applyFont="1" applyBorder="1" applyAlignment="1" applyProtection="1">
      <alignment horizontal="center" vertical="center" wrapText="1"/>
      <protection locked="0"/>
    </xf>
    <xf numFmtId="0" fontId="9" fillId="0" borderId="0" xfId="0" applyNumberFormat="1" applyFont="1" applyFill="1" applyBorder="1" applyAlignment="1" applyProtection="1">
      <alignment vertical="center"/>
    </xf>
    <xf numFmtId="164" fontId="4" fillId="0" borderId="0" xfId="0" applyNumberFormat="1" applyFont="1" applyFill="1" applyBorder="1" applyAlignment="1" applyProtection="1">
      <alignment horizontal="left" vertical="center" readingOrder="1"/>
    </xf>
    <xf numFmtId="164" fontId="15" fillId="0" borderId="0" xfId="0" applyNumberFormat="1" applyFont="1" applyFill="1" applyBorder="1" applyAlignment="1" applyProtection="1">
      <alignment vertical="center"/>
    </xf>
    <xf numFmtId="0" fontId="13" fillId="0" borderId="0" xfId="0" applyFont="1" applyAlignment="1" applyProtection="1">
      <alignment vertical="top" wrapText="1" readingOrder="1"/>
      <protection locked="0"/>
    </xf>
    <xf numFmtId="0" fontId="1" fillId="0" borderId="0" xfId="0" applyFont="1"/>
    <xf numFmtId="0" fontId="2" fillId="0" borderId="0" xfId="0" applyNumberFormat="1" applyFont="1" applyFill="1" applyBorder="1" applyAlignment="1" applyProtection="1"/>
    <xf numFmtId="0" fontId="1" fillId="0" borderId="15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center"/>
    </xf>
    <xf numFmtId="4" fontId="3" fillId="0" borderId="12" xfId="0" applyNumberFormat="1" applyFont="1" applyFill="1" applyBorder="1" applyAlignment="1">
      <alignment horizontal="right"/>
    </xf>
    <xf numFmtId="0" fontId="8" fillId="0" borderId="13" xfId="0" applyFont="1" applyFill="1" applyBorder="1" applyAlignment="1">
      <alignment horizontal="left"/>
    </xf>
    <xf numFmtId="0" fontId="3" fillId="14" borderId="14" xfId="0" applyNumberFormat="1" applyFont="1" applyFill="1" applyBorder="1" applyAlignment="1" applyProtection="1">
      <alignment horizontal="center" vertical="center" wrapText="1"/>
    </xf>
    <xf numFmtId="0" fontId="3" fillId="14" borderId="12" xfId="0" applyNumberFormat="1" applyFont="1" applyFill="1" applyBorder="1" applyAlignment="1" applyProtection="1">
      <alignment horizontal="center" vertical="center" wrapText="1"/>
    </xf>
    <xf numFmtId="4" fontId="2" fillId="0" borderId="12" xfId="0" applyNumberFormat="1" applyFont="1" applyFill="1" applyBorder="1" applyAlignment="1">
      <alignment horizontal="right"/>
    </xf>
    <xf numFmtId="4" fontId="2" fillId="0" borderId="12" xfId="0" applyNumberFormat="1" applyFont="1" applyFill="1" applyBorder="1" applyAlignment="1" applyProtection="1">
      <alignment horizontal="right" wrapText="1"/>
    </xf>
    <xf numFmtId="4" fontId="2" fillId="0" borderId="12" xfId="0" applyNumberFormat="1" applyFont="1" applyFill="1" applyBorder="1" applyAlignment="1"/>
    <xf numFmtId="0" fontId="3" fillId="8" borderId="12" xfId="0" applyNumberFormat="1" applyFont="1" applyFill="1" applyBorder="1" applyAlignment="1" applyProtection="1">
      <alignment horizontal="center" vertical="center" wrapText="1"/>
    </xf>
    <xf numFmtId="4" fontId="10" fillId="0" borderId="0" xfId="0" applyNumberFormat="1" applyFont="1"/>
    <xf numFmtId="4" fontId="4" fillId="0" borderId="0" xfId="0" applyNumberFormat="1" applyFont="1" applyFill="1" applyBorder="1" applyAlignment="1" applyProtection="1"/>
    <xf numFmtId="4" fontId="10" fillId="0" borderId="0" xfId="1" applyNumberFormat="1" applyFont="1" applyBorder="1" applyAlignment="1">
      <alignment horizontal="right"/>
    </xf>
    <xf numFmtId="4" fontId="10" fillId="0" borderId="0" xfId="0" applyNumberFormat="1" applyFont="1" applyBorder="1"/>
    <xf numFmtId="4" fontId="4" fillId="0" borderId="12" xfId="1" applyNumberFormat="1" applyFont="1" applyBorder="1" applyAlignment="1" applyProtection="1">
      <alignment horizontal="center" vertical="center"/>
      <protection locked="0"/>
    </xf>
    <xf numFmtId="4" fontId="16" fillId="0" borderId="12" xfId="1" applyNumberFormat="1" applyFont="1" applyBorder="1" applyAlignment="1" applyProtection="1">
      <alignment horizontal="center" vertical="center"/>
      <protection locked="0"/>
    </xf>
    <xf numFmtId="4" fontId="11" fillId="11" borderId="16" xfId="2" applyNumberFormat="1" applyFont="1" applyFill="1" applyBorder="1" applyAlignment="1">
      <alignment horizontal="right" vertical="center"/>
    </xf>
    <xf numFmtId="4" fontId="10" fillId="0" borderId="17" xfId="2" applyNumberFormat="1" applyFont="1" applyBorder="1" applyAlignment="1">
      <alignment horizontal="right" vertical="center" readingOrder="1"/>
    </xf>
    <xf numFmtId="4" fontId="9" fillId="0" borderId="17" xfId="2" applyNumberFormat="1" applyFont="1" applyBorder="1" applyAlignment="1">
      <alignment horizontal="right" vertical="center" readingOrder="1"/>
    </xf>
    <xf numFmtId="4" fontId="11" fillId="11" borderId="17" xfId="2" applyNumberFormat="1" applyFont="1" applyFill="1" applyBorder="1" applyAlignment="1" applyProtection="1">
      <alignment horizontal="right" vertical="center"/>
    </xf>
    <xf numFmtId="4" fontId="15" fillId="0" borderId="17" xfId="2" applyNumberFormat="1" applyFont="1" applyFill="1" applyBorder="1" applyAlignment="1" applyProtection="1">
      <alignment horizontal="right" vertical="center"/>
    </xf>
    <xf numFmtId="4" fontId="4" fillId="0" borderId="17" xfId="2" applyNumberFormat="1" applyFont="1" applyFill="1" applyBorder="1" applyAlignment="1" applyProtection="1">
      <alignment horizontal="right" vertical="center"/>
    </xf>
    <xf numFmtId="4" fontId="11" fillId="12" borderId="9" xfId="1" applyNumberFormat="1" applyFont="1" applyFill="1" applyBorder="1" applyAlignment="1" applyProtection="1">
      <alignment horizontal="right" vertical="center"/>
    </xf>
    <xf numFmtId="4" fontId="11" fillId="12" borderId="18" xfId="2" applyNumberFormat="1" applyFont="1" applyFill="1" applyBorder="1" applyAlignment="1" applyProtection="1">
      <alignment horizontal="right" vertical="center"/>
    </xf>
    <xf numFmtId="4" fontId="11" fillId="0" borderId="0" xfId="2" applyNumberFormat="1" applyFont="1" applyFill="1" applyBorder="1" applyAlignment="1" applyProtection="1">
      <alignment horizontal="right" vertical="center"/>
    </xf>
    <xf numFmtId="4" fontId="4" fillId="0" borderId="0" xfId="1" applyNumberFormat="1" applyFont="1" applyFill="1" applyBorder="1" applyAlignment="1" applyProtection="1">
      <alignment horizontal="right"/>
    </xf>
    <xf numFmtId="4" fontId="11" fillId="11" borderId="16" xfId="2" applyNumberFormat="1" applyFont="1" applyFill="1" applyBorder="1" applyAlignment="1" applyProtection="1">
      <alignment horizontal="right" vertical="center"/>
    </xf>
    <xf numFmtId="4" fontId="15" fillId="0" borderId="17" xfId="2" applyNumberFormat="1" applyFont="1" applyFill="1" applyBorder="1" applyAlignment="1" applyProtection="1">
      <alignment horizontal="right"/>
    </xf>
    <xf numFmtId="4" fontId="4" fillId="0" borderId="17" xfId="2" applyNumberFormat="1" applyFont="1" applyFill="1" applyBorder="1" applyAlignment="1" applyProtection="1">
      <alignment horizontal="right"/>
    </xf>
    <xf numFmtId="0" fontId="9" fillId="0" borderId="4" xfId="0" applyFont="1" applyBorder="1" applyAlignment="1">
      <alignment vertical="center" wrapText="1"/>
    </xf>
    <xf numFmtId="164" fontId="9" fillId="0" borderId="4" xfId="1" applyNumberFormat="1" applyFont="1" applyBorder="1" applyAlignment="1">
      <alignment horizontal="right" vertical="center"/>
    </xf>
    <xf numFmtId="4" fontId="9" fillId="0" borderId="17" xfId="2" applyNumberFormat="1" applyFont="1" applyBorder="1" applyAlignment="1">
      <alignment horizontal="right" vertical="center"/>
    </xf>
    <xf numFmtId="4" fontId="15" fillId="0" borderId="12" xfId="1" applyNumberFormat="1" applyFont="1" applyBorder="1" applyAlignment="1" applyProtection="1">
      <alignment horizontal="center" vertical="center"/>
      <protection locked="0"/>
    </xf>
    <xf numFmtId="4" fontId="9" fillId="4" borderId="17" xfId="2" applyNumberFormat="1" applyFont="1" applyFill="1" applyBorder="1" applyAlignment="1">
      <alignment horizontal="right" vertical="center" readingOrder="1"/>
    </xf>
    <xf numFmtId="4" fontId="11" fillId="11" borderId="17" xfId="2" applyNumberFormat="1" applyFont="1" applyFill="1" applyBorder="1" applyAlignment="1">
      <alignment horizontal="right" vertical="center" readingOrder="1"/>
    </xf>
    <xf numFmtId="4" fontId="0" fillId="0" borderId="0" xfId="0" applyNumberFormat="1" applyAlignment="1"/>
    <xf numFmtId="4" fontId="16" fillId="0" borderId="12" xfId="0" applyNumberFormat="1" applyFont="1" applyBorder="1" applyAlignment="1" applyProtection="1">
      <alignment horizontal="center" vertical="center" wrapText="1"/>
      <protection locked="0"/>
    </xf>
    <xf numFmtId="0" fontId="16" fillId="0" borderId="13" xfId="0" applyFont="1" applyBorder="1" applyAlignment="1" applyProtection="1">
      <alignment vertical="center" wrapText="1"/>
      <protection locked="0"/>
    </xf>
    <xf numFmtId="0" fontId="16" fillId="0" borderId="19" xfId="0" applyFont="1" applyBorder="1" applyAlignment="1" applyProtection="1">
      <alignment vertical="center" wrapText="1"/>
      <protection locked="0"/>
    </xf>
    <xf numFmtId="0" fontId="1" fillId="0" borderId="0" xfId="0" applyFont="1"/>
    <xf numFmtId="0" fontId="10" fillId="0" borderId="11" xfId="0" applyFont="1" applyFill="1" applyBorder="1" applyAlignment="1" applyProtection="1">
      <alignment horizontal="left" wrapText="1" readingOrder="1"/>
      <protection locked="0"/>
    </xf>
    <xf numFmtId="0" fontId="1" fillId="0" borderId="0" xfId="0" applyFont="1"/>
    <xf numFmtId="0" fontId="2" fillId="0" borderId="0" xfId="0" applyNumberFormat="1" applyFont="1" applyFill="1" applyBorder="1" applyAlignment="1" applyProtection="1"/>
    <xf numFmtId="1" fontId="17" fillId="0" borderId="19" xfId="0" applyNumberFormat="1" applyFont="1" applyBorder="1" applyAlignment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vertical="center" wrapText="1"/>
    </xf>
    <xf numFmtId="0" fontId="3" fillId="15" borderId="12" xfId="0" applyNumberFormat="1" applyFont="1" applyFill="1" applyBorder="1" applyAlignment="1" applyProtection="1">
      <alignment horizontal="center" vertical="center" wrapText="1"/>
    </xf>
    <xf numFmtId="0" fontId="8" fillId="16" borderId="12" xfId="0" applyNumberFormat="1" applyFont="1" applyFill="1" applyBorder="1" applyAlignment="1" applyProtection="1">
      <alignment horizontal="left" vertical="center" wrapText="1"/>
    </xf>
    <xf numFmtId="3" fontId="2" fillId="16" borderId="12" xfId="0" applyNumberFormat="1" applyFont="1" applyFill="1" applyBorder="1" applyAlignment="1">
      <alignment horizontal="right"/>
    </xf>
    <xf numFmtId="0" fontId="0" fillId="0" borderId="12" xfId="0" applyBorder="1"/>
    <xf numFmtId="0" fontId="21" fillId="16" borderId="12" xfId="0" quotePrefix="1" applyFont="1" applyFill="1" applyBorder="1" applyAlignment="1">
      <alignment horizontal="left" vertical="center" wrapText="1"/>
    </xf>
    <xf numFmtId="0" fontId="1" fillId="16" borderId="12" xfId="0" applyFont="1" applyFill="1" applyBorder="1" applyAlignment="1">
      <alignment horizontal="left" vertical="center"/>
    </xf>
    <xf numFmtId="3" fontId="2" fillId="16" borderId="12" xfId="0" applyNumberFormat="1" applyFont="1" applyFill="1" applyBorder="1" applyAlignment="1" applyProtection="1">
      <alignment horizontal="right" wrapText="1"/>
    </xf>
    <xf numFmtId="0" fontId="21" fillId="16" borderId="12" xfId="0" applyNumberFormat="1" applyFont="1" applyFill="1" applyBorder="1" applyAlignment="1" applyProtection="1">
      <alignment horizontal="left" vertical="center" wrapText="1" indent="1"/>
    </xf>
    <xf numFmtId="0" fontId="1" fillId="16" borderId="12" xfId="0" applyNumberFormat="1" applyFont="1" applyFill="1" applyBorder="1" applyAlignment="1" applyProtection="1">
      <alignment horizontal="left" vertical="center" wrapText="1"/>
    </xf>
    <xf numFmtId="0" fontId="10" fillId="0" borderId="6" xfId="0" applyFont="1" applyFill="1" applyBorder="1" applyAlignment="1">
      <alignment readingOrder="1"/>
    </xf>
    <xf numFmtId="0" fontId="2" fillId="0" borderId="0" xfId="0" applyNumberFormat="1" applyFont="1" applyFill="1" applyBorder="1" applyAlignment="1" applyProtection="1"/>
    <xf numFmtId="164" fontId="1" fillId="0" borderId="12" xfId="1" applyNumberFormat="1" applyFont="1" applyBorder="1" applyAlignment="1">
      <alignment horizontal="right" vertical="center" readingOrder="1"/>
    </xf>
    <xf numFmtId="2" fontId="1" fillId="0" borderId="12" xfId="0" applyNumberFormat="1" applyFont="1" applyBorder="1"/>
    <xf numFmtId="164" fontId="10" fillId="0" borderId="4" xfId="1" applyNumberFormat="1" applyFont="1" applyFill="1" applyBorder="1" applyAlignment="1">
      <alignment horizontal="right" vertical="center" readingOrder="1"/>
    </xf>
    <xf numFmtId="4" fontId="3" fillId="14" borderId="12" xfId="0" applyNumberFormat="1" applyFont="1" applyFill="1" applyBorder="1" applyAlignment="1"/>
    <xf numFmtId="4" fontId="3" fillId="14" borderId="12" xfId="0" applyNumberFormat="1" applyFont="1" applyFill="1" applyBorder="1" applyAlignment="1">
      <alignment horizontal="right"/>
    </xf>
    <xf numFmtId="165" fontId="2" fillId="0" borderId="13" xfId="0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10" fontId="2" fillId="0" borderId="0" xfId="0" applyNumberFormat="1" applyFont="1" applyFill="1" applyBorder="1" applyAlignment="1" applyProtection="1"/>
    <xf numFmtId="4" fontId="7" fillId="0" borderId="4" xfId="0" applyNumberFormat="1" applyFont="1" applyFill="1" applyBorder="1" applyAlignment="1" applyProtection="1">
      <alignment horizontal="right"/>
      <protection locked="0"/>
    </xf>
    <xf numFmtId="0" fontId="10" fillId="0" borderId="0" xfId="0" applyFont="1" applyAlignment="1"/>
    <xf numFmtId="0" fontId="10" fillId="0" borderId="0" xfId="0" applyFont="1" applyAlignment="1">
      <alignment horizontal="left"/>
    </xf>
    <xf numFmtId="4" fontId="11" fillId="12" borderId="16" xfId="2" applyNumberFormat="1" applyFont="1" applyFill="1" applyBorder="1" applyAlignment="1">
      <alignment horizontal="right" vertical="center"/>
    </xf>
    <xf numFmtId="0" fontId="10" fillId="0" borderId="4" xfId="0" applyFont="1" applyFill="1" applyBorder="1" applyAlignment="1">
      <alignment wrapText="1" readingOrder="1"/>
    </xf>
    <xf numFmtId="0" fontId="9" fillId="0" borderId="5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 applyProtection="1">
      <alignment horizontal="left" wrapText="1" readingOrder="1"/>
      <protection locked="0"/>
    </xf>
    <xf numFmtId="0" fontId="6" fillId="0" borderId="11" xfId="0" applyFont="1" applyFill="1" applyBorder="1" applyAlignment="1" applyProtection="1">
      <alignment horizontal="left" wrapText="1" readingOrder="1"/>
      <protection locked="0"/>
    </xf>
    <xf numFmtId="0" fontId="7" fillId="0" borderId="11" xfId="0" applyFont="1" applyFill="1" applyBorder="1" applyAlignment="1" applyProtection="1">
      <alignment horizontal="left" wrapText="1" readingOrder="1"/>
      <protection locked="0"/>
    </xf>
    <xf numFmtId="0" fontId="10" fillId="0" borderId="25" xfId="0" applyFont="1" applyFill="1" applyBorder="1" applyAlignment="1" applyProtection="1">
      <alignment horizontal="left" wrapText="1" readingOrder="1"/>
      <protection locked="0"/>
    </xf>
    <xf numFmtId="0" fontId="10" fillId="0" borderId="0" xfId="0" applyFont="1" applyFill="1" applyBorder="1" applyAlignment="1">
      <alignment readingOrder="1"/>
    </xf>
    <xf numFmtId="4" fontId="10" fillId="0" borderId="0" xfId="0" applyNumberFormat="1" applyFont="1" applyFill="1" applyBorder="1" applyAlignment="1"/>
    <xf numFmtId="0" fontId="7" fillId="0" borderId="8" xfId="0" applyFont="1" applyFill="1" applyBorder="1" applyAlignment="1" applyProtection="1">
      <alignment horizontal="left" wrapText="1" readingOrder="1"/>
      <protection locked="0"/>
    </xf>
    <xf numFmtId="0" fontId="7" fillId="0" borderId="10" xfId="0" applyFont="1" applyFill="1" applyBorder="1" applyAlignment="1" applyProtection="1">
      <alignment readingOrder="1"/>
      <protection locked="0"/>
    </xf>
    <xf numFmtId="0" fontId="7" fillId="0" borderId="24" xfId="0" applyFont="1" applyFill="1" applyBorder="1" applyAlignment="1" applyProtection="1">
      <alignment readingOrder="1"/>
      <protection locked="0"/>
    </xf>
    <xf numFmtId="0" fontId="10" fillId="0" borderId="26" xfId="0" applyFont="1" applyFill="1" applyBorder="1" applyAlignment="1" applyProtection="1">
      <alignment horizontal="left" wrapText="1" readingOrder="1"/>
      <protection locked="0"/>
    </xf>
    <xf numFmtId="0" fontId="10" fillId="0" borderId="27" xfId="0" applyFont="1" applyFill="1" applyBorder="1" applyAlignment="1" applyProtection="1">
      <alignment wrapText="1" readingOrder="1"/>
      <protection locked="0"/>
    </xf>
    <xf numFmtId="4" fontId="10" fillId="0" borderId="27" xfId="0" applyNumberFormat="1" applyFont="1" applyFill="1" applyBorder="1" applyAlignment="1" applyProtection="1">
      <protection locked="0"/>
    </xf>
    <xf numFmtId="4" fontId="9" fillId="0" borderId="27" xfId="0" applyNumberFormat="1" applyFont="1" applyFill="1" applyBorder="1" applyAlignment="1" applyProtection="1">
      <protection locked="0"/>
    </xf>
    <xf numFmtId="0" fontId="7" fillId="0" borderId="12" xfId="0" applyFont="1" applyFill="1" applyBorder="1" applyAlignment="1" applyProtection="1">
      <alignment wrapText="1" readingOrder="1"/>
      <protection locked="0"/>
    </xf>
    <xf numFmtId="4" fontId="7" fillId="0" borderId="12" xfId="0" applyNumberFormat="1" applyFont="1" applyFill="1" applyBorder="1" applyAlignment="1" applyProtection="1">
      <protection locked="0"/>
    </xf>
    <xf numFmtId="4" fontId="9" fillId="0" borderId="12" xfId="0" applyNumberFormat="1" applyFont="1" applyFill="1" applyBorder="1" applyAlignment="1" applyProtection="1">
      <protection locked="0"/>
    </xf>
    <xf numFmtId="0" fontId="10" fillId="0" borderId="12" xfId="0" applyFont="1" applyBorder="1" applyAlignment="1">
      <alignment horizontal="left"/>
    </xf>
    <xf numFmtId="0" fontId="10" fillId="0" borderId="12" xfId="0" applyFont="1" applyBorder="1" applyAlignment="1"/>
    <xf numFmtId="4" fontId="10" fillId="0" borderId="12" xfId="0" applyNumberFormat="1" applyFont="1" applyBorder="1" applyAlignment="1"/>
    <xf numFmtId="0" fontId="9" fillId="4" borderId="12" xfId="0" applyFont="1" applyFill="1" applyBorder="1" applyAlignment="1"/>
    <xf numFmtId="0" fontId="9" fillId="0" borderId="12" xfId="0" applyFont="1" applyBorder="1" applyAlignment="1"/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Font="1"/>
    <xf numFmtId="0" fontId="10" fillId="0" borderId="26" xfId="0" applyFont="1" applyFill="1" applyBorder="1" applyAlignment="1" applyProtection="1">
      <alignment horizontal="left" vertical="center" wrapText="1" readingOrder="1"/>
      <protection locked="0"/>
    </xf>
    <xf numFmtId="4" fontId="10" fillId="0" borderId="27" xfId="1" applyNumberFormat="1" applyFont="1" applyFill="1" applyBorder="1" applyAlignment="1" applyProtection="1">
      <alignment horizontal="right" vertical="center" wrapText="1" readingOrder="1"/>
      <protection locked="0"/>
    </xf>
    <xf numFmtId="0" fontId="10" fillId="0" borderId="12" xfId="0" applyFont="1" applyFill="1" applyBorder="1" applyAlignment="1" applyProtection="1">
      <alignment horizontal="left" vertical="center" wrapText="1" readingOrder="1"/>
      <protection locked="0"/>
    </xf>
    <xf numFmtId="4" fontId="10" fillId="0" borderId="12" xfId="1" applyNumberFormat="1" applyFont="1" applyFill="1" applyBorder="1" applyAlignment="1" applyProtection="1">
      <alignment horizontal="right" vertical="center" wrapText="1" readingOrder="1"/>
      <protection locked="0"/>
    </xf>
    <xf numFmtId="4" fontId="10" fillId="0" borderId="12" xfId="1" applyNumberFormat="1" applyFont="1" applyBorder="1" applyAlignment="1">
      <alignment horizontal="right"/>
    </xf>
    <xf numFmtId="0" fontId="10" fillId="4" borderId="12" xfId="0" applyFont="1" applyFill="1" applyBorder="1" applyAlignment="1" applyProtection="1">
      <alignment horizontal="left" vertical="center" wrapText="1" readingOrder="1"/>
      <protection locked="0"/>
    </xf>
    <xf numFmtId="4" fontId="10" fillId="4" borderId="12" xfId="1" applyNumberFormat="1" applyFont="1" applyFill="1" applyBorder="1" applyAlignment="1" applyProtection="1">
      <alignment horizontal="right" vertical="center" wrapText="1" readingOrder="1"/>
      <protection locked="0"/>
    </xf>
    <xf numFmtId="4" fontId="9" fillId="4" borderId="12" xfId="0" applyNumberFormat="1" applyFont="1" applyFill="1" applyBorder="1" applyAlignment="1"/>
    <xf numFmtId="4" fontId="9" fillId="4" borderId="12" xfId="1" applyNumberFormat="1" applyFont="1" applyFill="1" applyBorder="1" applyAlignment="1" applyProtection="1">
      <alignment horizontal="right" vertical="center" wrapText="1" readingOrder="1"/>
      <protection locked="0"/>
    </xf>
    <xf numFmtId="4" fontId="9" fillId="0" borderId="12" xfId="1" applyNumberFormat="1" applyFont="1" applyFill="1" applyBorder="1" applyAlignment="1" applyProtection="1">
      <alignment horizontal="right" vertical="center" wrapText="1" readingOrder="1"/>
      <protection locked="0"/>
    </xf>
    <xf numFmtId="1" fontId="16" fillId="0" borderId="13" xfId="0" applyNumberFormat="1" applyFont="1" applyBorder="1" applyAlignment="1" applyProtection="1">
      <alignment horizontal="center" vertical="center" wrapText="1"/>
      <protection locked="0"/>
    </xf>
    <xf numFmtId="4" fontId="11" fillId="10" borderId="13" xfId="0" applyNumberFormat="1" applyFont="1" applyFill="1" applyBorder="1" applyAlignment="1"/>
    <xf numFmtId="4" fontId="9" fillId="4" borderId="5" xfId="0" applyNumberFormat="1" applyFont="1" applyFill="1" applyBorder="1" applyAlignment="1"/>
    <xf numFmtId="4" fontId="9" fillId="0" borderId="5" xfId="0" applyNumberFormat="1" applyFont="1" applyFill="1" applyBorder="1" applyAlignment="1"/>
    <xf numFmtId="4" fontId="9" fillId="0" borderId="28" xfId="0" applyNumberFormat="1" applyFont="1" applyFill="1" applyBorder="1" applyAlignment="1"/>
    <xf numFmtId="4" fontId="9" fillId="4" borderId="13" xfId="0" applyNumberFormat="1" applyFont="1" applyFill="1" applyBorder="1" applyAlignment="1"/>
    <xf numFmtId="4" fontId="9" fillId="0" borderId="13" xfId="0" applyNumberFormat="1" applyFont="1" applyFill="1" applyBorder="1" applyAlignment="1"/>
    <xf numFmtId="4" fontId="9" fillId="16" borderId="12" xfId="0" applyNumberFormat="1" applyFont="1" applyFill="1" applyBorder="1" applyAlignment="1"/>
    <xf numFmtId="4" fontId="9" fillId="10" borderId="12" xfId="0" applyNumberFormat="1" applyFont="1" applyFill="1" applyBorder="1" applyAlignment="1"/>
    <xf numFmtId="4" fontId="9" fillId="10" borderId="4" xfId="0" applyNumberFormat="1" applyFont="1" applyFill="1" applyBorder="1" applyAlignment="1" applyProtection="1">
      <protection locked="0"/>
    </xf>
    <xf numFmtId="4" fontId="11" fillId="10" borderId="4" xfId="0" applyNumberFormat="1" applyFont="1" applyFill="1" applyBorder="1" applyAlignment="1" applyProtection="1">
      <protection locked="0"/>
    </xf>
    <xf numFmtId="0" fontId="22" fillId="0" borderId="12" xfId="0" applyFont="1" applyBorder="1" applyAlignment="1" applyProtection="1">
      <alignment vertical="center" wrapText="1"/>
      <protection locked="0"/>
    </xf>
    <xf numFmtId="0" fontId="22" fillId="0" borderId="12" xfId="0" applyFont="1" applyBorder="1" applyAlignment="1" applyProtection="1">
      <alignment horizontal="center" vertical="center" wrapText="1"/>
      <protection locked="0"/>
    </xf>
    <xf numFmtId="10" fontId="22" fillId="0" borderId="13" xfId="0" applyNumberFormat="1" applyFont="1" applyBorder="1" applyAlignment="1" applyProtection="1">
      <alignment horizontal="center" vertical="center" wrapText="1"/>
      <protection locked="0"/>
    </xf>
    <xf numFmtId="10" fontId="22" fillId="0" borderId="12" xfId="0" applyNumberFormat="1" applyFont="1" applyBorder="1" applyAlignment="1" applyProtection="1">
      <alignment horizontal="center" vertical="center" wrapText="1"/>
      <protection locked="0"/>
    </xf>
    <xf numFmtId="4" fontId="22" fillId="0" borderId="12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/>
    <xf numFmtId="14" fontId="9" fillId="4" borderId="3" xfId="0" applyNumberFormat="1" applyFont="1" applyFill="1" applyBorder="1" applyAlignment="1" applyProtection="1">
      <alignment horizontal="center" vertical="center" wrapText="1" readingOrder="1"/>
      <protection locked="0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/>
    <xf numFmtId="0" fontId="8" fillId="0" borderId="13" xfId="0" quotePrefix="1" applyNumberFormat="1" applyFont="1" applyFill="1" applyBorder="1" applyAlignment="1" applyProtection="1">
      <alignment horizontal="left" wrapText="1"/>
    </xf>
    <xf numFmtId="0" fontId="1" fillId="0" borderId="15" xfId="0" applyNumberFormat="1" applyFont="1" applyFill="1" applyBorder="1" applyAlignment="1" applyProtection="1">
      <alignment wrapText="1"/>
    </xf>
    <xf numFmtId="0" fontId="3" fillId="8" borderId="13" xfId="0" quotePrefix="1" applyFont="1" applyFill="1" applyBorder="1" applyAlignment="1">
      <alignment horizontal="center" vertical="center" wrapText="1"/>
    </xf>
    <xf numFmtId="0" fontId="3" fillId="8" borderId="15" xfId="0" quotePrefix="1" applyFont="1" applyFill="1" applyBorder="1" applyAlignment="1">
      <alignment horizontal="center" vertical="center" wrapText="1"/>
    </xf>
    <xf numFmtId="0" fontId="3" fillId="8" borderId="19" xfId="0" quotePrefix="1" applyFont="1" applyFill="1" applyBorder="1" applyAlignment="1">
      <alignment horizontal="center" vertical="center" wrapText="1"/>
    </xf>
    <xf numFmtId="0" fontId="13" fillId="0" borderId="0" xfId="0" applyFont="1" applyAlignment="1" applyProtection="1">
      <alignment vertical="top" wrapText="1" readingOrder="1"/>
      <protection locked="0"/>
    </xf>
    <xf numFmtId="0" fontId="1" fillId="0" borderId="0" xfId="0" applyFont="1"/>
    <xf numFmtId="0" fontId="13" fillId="0" borderId="0" xfId="0" applyFont="1" applyAlignment="1" applyProtection="1">
      <alignment horizontal="left" vertical="top" wrapText="1" readingOrder="1"/>
      <protection locked="0"/>
    </xf>
    <xf numFmtId="0" fontId="8" fillId="14" borderId="13" xfId="0" applyNumberFormat="1" applyFont="1" applyFill="1" applyBorder="1" applyAlignment="1" applyProtection="1">
      <alignment horizontal="left" wrapText="1"/>
    </xf>
    <xf numFmtId="0" fontId="8" fillId="14" borderId="15" xfId="0" applyNumberFormat="1" applyFont="1" applyFill="1" applyBorder="1" applyAlignment="1" applyProtection="1">
      <alignment horizontal="left" wrapText="1"/>
    </xf>
    <xf numFmtId="0" fontId="8" fillId="14" borderId="19" xfId="0" applyNumberFormat="1" applyFont="1" applyFill="1" applyBorder="1" applyAlignment="1" applyProtection="1">
      <alignment horizontal="left" wrapText="1"/>
    </xf>
    <xf numFmtId="0" fontId="1" fillId="14" borderId="15" xfId="0" applyNumberFormat="1" applyFont="1" applyFill="1" applyBorder="1" applyAlignment="1" applyProtection="1">
      <alignment wrapText="1"/>
    </xf>
    <xf numFmtId="0" fontId="1" fillId="0" borderId="13" xfId="0" applyNumberFormat="1" applyFont="1" applyFill="1" applyBorder="1" applyAlignment="1" applyProtection="1">
      <alignment horizontal="left" wrapText="1"/>
    </xf>
    <xf numFmtId="0" fontId="8" fillId="0" borderId="13" xfId="0" applyNumberFormat="1" applyFont="1" applyFill="1" applyBorder="1" applyAlignment="1" applyProtection="1">
      <alignment horizontal="left" wrapText="1"/>
    </xf>
    <xf numFmtId="0" fontId="1" fillId="0" borderId="15" xfId="0" applyNumberFormat="1" applyFont="1" applyFill="1" applyBorder="1" applyAlignment="1" applyProtection="1"/>
    <xf numFmtId="0" fontId="1" fillId="0" borderId="13" xfId="0" applyFont="1" applyFill="1" applyBorder="1" applyAlignment="1">
      <alignment horizontal="left"/>
    </xf>
    <xf numFmtId="0" fontId="3" fillId="14" borderId="13" xfId="0" quotePrefix="1" applyFont="1" applyFill="1" applyBorder="1" applyAlignment="1">
      <alignment horizontal="center" vertical="center" wrapText="1"/>
    </xf>
    <xf numFmtId="0" fontId="3" fillId="14" borderId="15" xfId="0" quotePrefix="1" applyFont="1" applyFill="1" applyBorder="1" applyAlignment="1">
      <alignment horizontal="center" vertical="center" wrapText="1"/>
    </xf>
    <xf numFmtId="0" fontId="3" fillId="14" borderId="19" xfId="0" quotePrefix="1" applyFont="1" applyFill="1" applyBorder="1" applyAlignment="1">
      <alignment horizontal="center" vertical="center" wrapText="1"/>
    </xf>
    <xf numFmtId="1" fontId="17" fillId="0" borderId="13" xfId="0" applyNumberFormat="1" applyFont="1" applyBorder="1" applyAlignment="1">
      <alignment horizontal="center" vertical="center" wrapText="1"/>
    </xf>
    <xf numFmtId="1" fontId="17" fillId="0" borderId="19" xfId="0" applyNumberFormat="1" applyFont="1" applyBorder="1" applyAlignment="1">
      <alignment horizontal="center" vertical="center" wrapText="1"/>
    </xf>
    <xf numFmtId="0" fontId="15" fillId="0" borderId="0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8" fillId="0" borderId="0" xfId="0" applyFont="1" applyAlignment="1">
      <alignment horizontal="center"/>
    </xf>
    <xf numFmtId="0" fontId="16" fillId="0" borderId="13" xfId="0" applyFont="1" applyBorder="1" applyAlignment="1" applyProtection="1">
      <alignment horizontal="center" vertical="center" wrapText="1"/>
      <protection locked="0"/>
    </xf>
    <xf numFmtId="0" fontId="16" fillId="0" borderId="19" xfId="0" applyFont="1" applyBorder="1" applyAlignment="1" applyProtection="1">
      <alignment horizontal="center" vertical="center" wrapText="1"/>
      <protection locked="0"/>
    </xf>
    <xf numFmtId="0" fontId="5" fillId="9" borderId="11" xfId="0" applyFont="1" applyFill="1" applyBorder="1" applyAlignment="1" applyProtection="1">
      <alignment wrapText="1" readingOrder="1"/>
      <protection locked="0"/>
    </xf>
    <xf numFmtId="0" fontId="5" fillId="9" borderId="7" xfId="0" applyFont="1" applyFill="1" applyBorder="1" applyAlignment="1" applyProtection="1">
      <alignment wrapText="1" readingOrder="1"/>
      <protection locked="0"/>
    </xf>
    <xf numFmtId="0" fontId="9" fillId="4" borderId="11" xfId="0" applyFont="1" applyFill="1" applyBorder="1" applyAlignment="1" applyProtection="1">
      <alignment horizontal="left" wrapText="1" readingOrder="1"/>
      <protection locked="0"/>
    </xf>
    <xf numFmtId="0" fontId="9" fillId="4" borderId="7" xfId="0" applyFont="1" applyFill="1" applyBorder="1" applyAlignment="1" applyProtection="1">
      <alignment horizontal="left" wrapText="1" readingOrder="1"/>
      <protection locked="0"/>
    </xf>
    <xf numFmtId="0" fontId="9" fillId="4" borderId="3" xfId="0" applyFont="1" applyFill="1" applyBorder="1" applyAlignment="1" applyProtection="1">
      <alignment horizontal="left" wrapText="1" readingOrder="1"/>
      <protection locked="0"/>
    </xf>
    <xf numFmtId="0" fontId="9" fillId="4" borderId="4" xfId="0" applyFont="1" applyFill="1" applyBorder="1" applyAlignment="1" applyProtection="1">
      <alignment horizontal="left" wrapText="1" readingOrder="1"/>
      <protection locked="0"/>
    </xf>
    <xf numFmtId="0" fontId="5" fillId="5" borderId="3" xfId="0" applyFont="1" applyFill="1" applyBorder="1" applyAlignment="1" applyProtection="1">
      <alignment wrapText="1" readingOrder="1"/>
      <protection locked="0"/>
    </xf>
    <xf numFmtId="0" fontId="5" fillId="5" borderId="4" xfId="0" applyFont="1" applyFill="1" applyBorder="1" applyAlignment="1" applyProtection="1">
      <alignment wrapText="1" readingOrder="1"/>
      <protection locked="0"/>
    </xf>
    <xf numFmtId="0" fontId="5" fillId="2" borderId="1" xfId="0" applyFont="1" applyFill="1" applyBorder="1" applyAlignment="1" applyProtection="1">
      <alignment wrapText="1" readingOrder="1"/>
      <protection locked="0"/>
    </xf>
    <xf numFmtId="0" fontId="5" fillId="2" borderId="2" xfId="0" applyFont="1" applyFill="1" applyBorder="1" applyAlignment="1" applyProtection="1">
      <alignment wrapText="1" readingOrder="1"/>
      <protection locked="0"/>
    </xf>
    <xf numFmtId="0" fontId="5" fillId="2" borderId="3" xfId="0" applyFont="1" applyFill="1" applyBorder="1" applyAlignment="1" applyProtection="1">
      <alignment wrapText="1" readingOrder="1"/>
      <protection locked="0"/>
    </xf>
    <xf numFmtId="0" fontId="5" fillId="2" borderId="4" xfId="0" applyFont="1" applyFill="1" applyBorder="1" applyAlignment="1" applyProtection="1">
      <alignment wrapText="1" readingOrder="1"/>
      <protection locked="0"/>
    </xf>
    <xf numFmtId="0" fontId="5" fillId="9" borderId="3" xfId="0" applyFont="1" applyFill="1" applyBorder="1" applyAlignment="1" applyProtection="1">
      <alignment horizontal="left" vertical="center" wrapText="1" readingOrder="1"/>
      <protection locked="0"/>
    </xf>
    <xf numFmtId="0" fontId="5" fillId="9" borderId="4" xfId="0" applyFont="1" applyFill="1" applyBorder="1" applyAlignment="1" applyProtection="1">
      <alignment horizontal="left" vertical="center" wrapText="1" readingOrder="1"/>
      <protection locked="0"/>
    </xf>
    <xf numFmtId="0" fontId="6" fillId="4" borderId="3" xfId="0" applyFont="1" applyFill="1" applyBorder="1" applyAlignment="1" applyProtection="1">
      <alignment wrapText="1" readingOrder="1"/>
      <protection locked="0"/>
    </xf>
    <xf numFmtId="0" fontId="6" fillId="4" borderId="4" xfId="0" applyFont="1" applyFill="1" applyBorder="1" applyAlignment="1" applyProtection="1">
      <alignment wrapText="1" readingOrder="1"/>
      <protection locked="0"/>
    </xf>
    <xf numFmtId="0" fontId="5" fillId="10" borderId="3" xfId="0" applyFont="1" applyFill="1" applyBorder="1" applyAlignment="1" applyProtection="1">
      <alignment wrapText="1" readingOrder="1"/>
      <protection locked="0"/>
    </xf>
    <xf numFmtId="0" fontId="5" fillId="10" borderId="4" xfId="0" applyFont="1" applyFill="1" applyBorder="1" applyAlignment="1" applyProtection="1">
      <alignment wrapText="1" readingOrder="1"/>
      <protection locked="0"/>
    </xf>
    <xf numFmtId="0" fontId="5" fillId="9" borderId="3" xfId="0" applyFont="1" applyFill="1" applyBorder="1" applyAlignment="1" applyProtection="1">
      <alignment wrapText="1" readingOrder="1"/>
      <protection locked="0"/>
    </xf>
    <xf numFmtId="0" fontId="5" fillId="9" borderId="4" xfId="0" applyFont="1" applyFill="1" applyBorder="1" applyAlignment="1" applyProtection="1">
      <alignment wrapText="1" readingOrder="1"/>
      <protection locked="0"/>
    </xf>
    <xf numFmtId="0" fontId="15" fillId="0" borderId="0" xfId="0" applyFont="1" applyAlignment="1" applyProtection="1">
      <alignment vertical="top" wrapText="1" readingOrder="1"/>
      <protection locked="0"/>
    </xf>
    <xf numFmtId="0" fontId="9" fillId="0" borderId="0" xfId="0" applyFont="1"/>
    <xf numFmtId="0" fontId="15" fillId="0" borderId="0" xfId="0" applyFont="1" applyAlignment="1" applyProtection="1">
      <alignment horizontal="left" vertical="top" wrapText="1" readingOrder="1"/>
      <protection locked="0"/>
    </xf>
    <xf numFmtId="0" fontId="5" fillId="6" borderId="3" xfId="0" applyFont="1" applyFill="1" applyBorder="1" applyAlignment="1" applyProtection="1">
      <alignment wrapText="1" readingOrder="1"/>
      <protection locked="0"/>
    </xf>
    <xf numFmtId="0" fontId="5" fillId="6" borderId="4" xfId="0" applyFont="1" applyFill="1" applyBorder="1" applyAlignment="1" applyProtection="1">
      <alignment wrapText="1" readingOrder="1"/>
      <protection locked="0"/>
    </xf>
    <xf numFmtId="0" fontId="5" fillId="7" borderId="3" xfId="0" applyFont="1" applyFill="1" applyBorder="1" applyAlignment="1" applyProtection="1">
      <alignment wrapText="1" readingOrder="1"/>
      <protection locked="0"/>
    </xf>
    <xf numFmtId="0" fontId="5" fillId="7" borderId="4" xfId="0" applyFont="1" applyFill="1" applyBorder="1" applyAlignment="1" applyProtection="1">
      <alignment wrapText="1" readingOrder="1"/>
      <protection locked="0"/>
    </xf>
    <xf numFmtId="0" fontId="6" fillId="3" borderId="3" xfId="0" applyFont="1" applyFill="1" applyBorder="1" applyAlignment="1" applyProtection="1">
      <alignment wrapText="1" readingOrder="1"/>
      <protection locked="0"/>
    </xf>
    <xf numFmtId="0" fontId="6" fillId="3" borderId="4" xfId="0" applyFont="1" applyFill="1" applyBorder="1" applyAlignment="1" applyProtection="1">
      <alignment wrapText="1" readingOrder="1"/>
      <protection locked="0"/>
    </xf>
    <xf numFmtId="0" fontId="22" fillId="0" borderId="13" xfId="0" applyFont="1" applyBorder="1" applyAlignment="1" applyProtection="1">
      <alignment horizontal="center" vertical="center" wrapText="1"/>
      <protection locked="0"/>
    </xf>
    <xf numFmtId="0" fontId="22" fillId="0" borderId="19" xfId="0" applyFont="1" applyBorder="1" applyAlignment="1" applyProtection="1">
      <alignment horizontal="center" vertical="center" wrapText="1"/>
      <protection locked="0"/>
    </xf>
    <xf numFmtId="0" fontId="11" fillId="9" borderId="22" xfId="0" applyFont="1" applyFill="1" applyBorder="1" applyAlignment="1" applyProtection="1">
      <alignment vertical="center" wrapText="1" readingOrder="1"/>
      <protection locked="0"/>
    </xf>
    <xf numFmtId="0" fontId="11" fillId="9" borderId="23" xfId="0" applyFont="1" applyFill="1" applyBorder="1" applyAlignment="1" applyProtection="1">
      <alignment vertical="center" wrapText="1" readingOrder="1"/>
      <protection locked="0"/>
    </xf>
    <xf numFmtId="0" fontId="9" fillId="0" borderId="5" xfId="0" applyFont="1" applyFill="1" applyBorder="1" applyAlignment="1">
      <alignment horizontal="left" wrapText="1"/>
    </xf>
    <xf numFmtId="0" fontId="9" fillId="0" borderId="7" xfId="0" applyFont="1" applyFill="1" applyBorder="1" applyAlignment="1">
      <alignment horizontal="left" wrapText="1"/>
    </xf>
    <xf numFmtId="0" fontId="6" fillId="4" borderId="11" xfId="0" applyFont="1" applyFill="1" applyBorder="1" applyAlignment="1" applyProtection="1">
      <alignment horizontal="left" wrapText="1" readingOrder="1"/>
      <protection locked="0"/>
    </xf>
    <xf numFmtId="0" fontId="6" fillId="4" borderId="6" xfId="0" applyFont="1" applyFill="1" applyBorder="1" applyAlignment="1" applyProtection="1">
      <alignment horizontal="left" wrapText="1" readingOrder="1"/>
      <protection locked="0"/>
    </xf>
    <xf numFmtId="0" fontId="9" fillId="0" borderId="5" xfId="0" applyFont="1" applyFill="1" applyBorder="1" applyAlignment="1">
      <alignment horizontal="left" vertical="center" wrapText="1" readingOrder="1"/>
    </xf>
    <xf numFmtId="0" fontId="9" fillId="0" borderId="7" xfId="0" applyFont="1" applyFill="1" applyBorder="1" applyAlignment="1">
      <alignment horizontal="left" vertical="center" wrapText="1" readingOrder="1"/>
    </xf>
    <xf numFmtId="0" fontId="9" fillId="0" borderId="5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/>
    </xf>
    <xf numFmtId="0" fontId="9" fillId="0" borderId="7" xfId="0" applyFont="1" applyFill="1" applyBorder="1" applyAlignment="1">
      <alignment horizontal="left" vertical="center"/>
    </xf>
    <xf numFmtId="0" fontId="10" fillId="0" borderId="5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 applyProtection="1">
      <alignment horizontal="left" vertical="center" wrapText="1" readingOrder="1"/>
      <protection locked="0"/>
    </xf>
    <xf numFmtId="0" fontId="7" fillId="0" borderId="7" xfId="0" applyFont="1" applyFill="1" applyBorder="1" applyAlignment="1" applyProtection="1">
      <alignment horizontal="left" vertical="center" wrapText="1" readingOrder="1"/>
      <protection locked="0"/>
    </xf>
    <xf numFmtId="0" fontId="7" fillId="0" borderId="6" xfId="0" applyFont="1" applyFill="1" applyBorder="1" applyAlignment="1" applyProtection="1">
      <alignment horizontal="center" wrapText="1" readingOrder="1"/>
      <protection locked="0"/>
    </xf>
    <xf numFmtId="0" fontId="7" fillId="0" borderId="7" xfId="0" applyFont="1" applyFill="1" applyBorder="1" applyAlignment="1" applyProtection="1">
      <alignment horizontal="center" wrapText="1" readingOrder="1"/>
      <protection locked="0"/>
    </xf>
    <xf numFmtId="0" fontId="7" fillId="0" borderId="5" xfId="0" applyFont="1" applyFill="1" applyBorder="1" applyAlignment="1" applyProtection="1">
      <alignment horizontal="left" wrapText="1" readingOrder="1"/>
      <protection locked="0"/>
    </xf>
    <xf numFmtId="0" fontId="7" fillId="0" borderId="7" xfId="0" applyFont="1" applyFill="1" applyBorder="1" applyAlignment="1" applyProtection="1">
      <alignment horizontal="left" wrapText="1" readingOrder="1"/>
      <protection locked="0"/>
    </xf>
    <xf numFmtId="0" fontId="11" fillId="10" borderId="13" xfId="0" applyFont="1" applyFill="1" applyBorder="1" applyAlignment="1">
      <alignment horizontal="left"/>
    </xf>
    <xf numFmtId="0" fontId="11" fillId="10" borderId="15" xfId="0" applyFont="1" applyFill="1" applyBorder="1" applyAlignment="1">
      <alignment horizontal="left"/>
    </xf>
    <xf numFmtId="0" fontId="11" fillId="10" borderId="19" xfId="0" applyFont="1" applyFill="1" applyBorder="1" applyAlignment="1">
      <alignment horizontal="left"/>
    </xf>
    <xf numFmtId="0" fontId="10" fillId="0" borderId="28" xfId="0" applyFont="1" applyFill="1" applyBorder="1" applyAlignment="1">
      <alignment horizontal="left" vertical="center" wrapText="1"/>
    </xf>
    <xf numFmtId="0" fontId="10" fillId="0" borderId="29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/>
    </xf>
    <xf numFmtId="0" fontId="9" fillId="0" borderId="7" xfId="0" applyFont="1" applyFill="1" applyBorder="1" applyAlignment="1">
      <alignment horizontal="left"/>
    </xf>
    <xf numFmtId="0" fontId="9" fillId="13" borderId="5" xfId="0" applyFont="1" applyFill="1" applyBorder="1" applyAlignment="1" applyProtection="1">
      <alignment vertical="center" wrapText="1" readingOrder="1"/>
      <protection locked="0"/>
    </xf>
    <xf numFmtId="0" fontId="9" fillId="13" borderId="7" xfId="0" applyFont="1" applyFill="1" applyBorder="1" applyAlignment="1" applyProtection="1">
      <alignment vertical="center" wrapText="1" readingOrder="1"/>
      <protection locked="0"/>
    </xf>
    <xf numFmtId="0" fontId="18" fillId="10" borderId="15" xfId="0" applyFont="1" applyFill="1" applyBorder="1" applyAlignment="1">
      <alignment horizontal="left"/>
    </xf>
    <xf numFmtId="0" fontId="18" fillId="10" borderId="19" xfId="0" applyFont="1" applyFill="1" applyBorder="1" applyAlignment="1">
      <alignment horizontal="left"/>
    </xf>
    <xf numFmtId="0" fontId="6" fillId="0" borderId="6" xfId="0" applyFont="1" applyFill="1" applyBorder="1" applyAlignment="1" applyProtection="1">
      <alignment horizontal="center" wrapText="1" readingOrder="1"/>
      <protection locked="0"/>
    </xf>
    <xf numFmtId="0" fontId="6" fillId="0" borderId="7" xfId="0" applyFont="1" applyFill="1" applyBorder="1" applyAlignment="1" applyProtection="1">
      <alignment horizontal="center" wrapText="1" readingOrder="1"/>
      <protection locked="0"/>
    </xf>
    <xf numFmtId="0" fontId="10" fillId="0" borderId="5" xfId="0" applyFont="1" applyFill="1" applyBorder="1" applyAlignment="1">
      <alignment horizontal="left" wrapText="1"/>
    </xf>
    <xf numFmtId="0" fontId="10" fillId="0" borderId="7" xfId="0" applyFont="1" applyFill="1" applyBorder="1" applyAlignment="1">
      <alignment horizontal="left" wrapText="1"/>
    </xf>
    <xf numFmtId="0" fontId="6" fillId="0" borderId="5" xfId="0" applyFont="1" applyFill="1" applyBorder="1" applyAlignment="1" applyProtection="1">
      <alignment horizontal="left" vertical="center" wrapText="1" readingOrder="1"/>
      <protection locked="0"/>
    </xf>
    <xf numFmtId="0" fontId="6" fillId="0" borderId="7" xfId="0" applyFont="1" applyFill="1" applyBorder="1" applyAlignment="1" applyProtection="1">
      <alignment horizontal="left" vertical="center" wrapText="1" readingOrder="1"/>
      <protection locked="0"/>
    </xf>
    <xf numFmtId="0" fontId="10" fillId="0" borderId="13" xfId="0" applyFont="1" applyFill="1" applyBorder="1" applyAlignment="1">
      <alignment horizontal="left" vertical="center" wrapText="1"/>
    </xf>
    <xf numFmtId="0" fontId="10" fillId="0" borderId="19" xfId="0" applyFont="1" applyFill="1" applyBorder="1" applyAlignment="1">
      <alignment horizontal="left" vertical="center" wrapText="1"/>
    </xf>
  </cellXfs>
  <cellStyles count="3">
    <cellStyle name="Normalno" xfId="0" builtinId="0"/>
    <cellStyle name="Postotak" xfId="2" builtinId="5"/>
    <cellStyle name="Zarez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0"/>
      <rgbColor rgb="00FFFFFF"/>
      <rgbColor rgb="00282894"/>
      <rgbColor rgb="003C3C9E"/>
      <rgbColor rgb="005050A8"/>
      <rgbColor rgb="006464B2"/>
      <rgbColor rgb="00FFFF00"/>
      <rgbColor rgb="000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6666FF"/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1"/>
  <sheetViews>
    <sheetView workbookViewId="0">
      <selection activeCell="I27" sqref="I27"/>
    </sheetView>
  </sheetViews>
  <sheetFormatPr defaultColWidth="8.85546875" defaultRowHeight="12.75" x14ac:dyDescent="0.2"/>
  <cols>
    <col min="1" max="2" width="4.28515625" style="23" customWidth="1"/>
    <col min="3" max="3" width="5.5703125" style="23" customWidth="1"/>
    <col min="4" max="4" width="5.28515625" style="31" customWidth="1"/>
    <col min="5" max="5" width="31.28515625" style="23" customWidth="1"/>
    <col min="6" max="6" width="15.85546875" style="23" customWidth="1"/>
    <col min="7" max="7" width="18" style="23" customWidth="1"/>
    <col min="8" max="8" width="15.5703125" style="217" customWidth="1"/>
    <col min="9" max="9" width="17.85546875" style="23" customWidth="1"/>
    <col min="10" max="10" width="17.140625" style="23" customWidth="1"/>
    <col min="11" max="11" width="21.85546875" style="153" customWidth="1"/>
    <col min="12" max="12" width="8.85546875" style="24"/>
    <col min="13" max="13" width="22.28515625" style="24" bestFit="1" customWidth="1"/>
    <col min="14" max="16384" width="8.85546875" style="24"/>
  </cols>
  <sheetData>
    <row r="1" spans="1:13" x14ac:dyDescent="0.2">
      <c r="A1" s="22" t="s">
        <v>88</v>
      </c>
      <c r="B1" s="22"/>
      <c r="C1" s="22"/>
      <c r="D1" s="22"/>
      <c r="E1" s="22"/>
      <c r="F1" s="22"/>
      <c r="G1" s="22"/>
      <c r="H1" s="22"/>
      <c r="J1" s="22"/>
      <c r="K1" s="22"/>
    </row>
    <row r="2" spans="1:13" x14ac:dyDescent="0.2">
      <c r="A2" s="307" t="s">
        <v>282</v>
      </c>
      <c r="B2" s="308"/>
      <c r="C2" s="308"/>
      <c r="D2" s="308"/>
      <c r="E2" s="308"/>
      <c r="F2" s="308"/>
      <c r="G2" s="308"/>
      <c r="H2" s="216"/>
      <c r="J2" s="24"/>
      <c r="K2" s="154"/>
    </row>
    <row r="3" spans="1:13" ht="13.15" customHeight="1" x14ac:dyDescent="0.2">
      <c r="A3" s="309" t="s">
        <v>247</v>
      </c>
      <c r="B3" s="309"/>
      <c r="C3" s="309"/>
      <c r="D3" s="309"/>
      <c r="E3" s="309"/>
      <c r="F3" s="24"/>
      <c r="G3" s="24"/>
      <c r="H3" s="216"/>
      <c r="J3" s="24"/>
      <c r="K3" s="154"/>
    </row>
    <row r="4" spans="1:13" x14ac:dyDescent="0.2">
      <c r="A4" s="307" t="s">
        <v>239</v>
      </c>
      <c r="B4" s="308"/>
      <c r="C4" s="308"/>
      <c r="D4" s="308"/>
      <c r="E4" s="308"/>
      <c r="F4" s="308"/>
      <c r="G4" s="308"/>
      <c r="H4" s="216"/>
      <c r="J4" s="24"/>
      <c r="K4" s="154"/>
    </row>
    <row r="6" spans="1:13" s="23" customFormat="1" ht="21.6" customHeight="1" x14ac:dyDescent="0.2">
      <c r="A6" s="299" t="s">
        <v>94</v>
      </c>
      <c r="B6" s="299"/>
      <c r="C6" s="299"/>
      <c r="D6" s="299"/>
      <c r="E6" s="299"/>
      <c r="F6" s="299"/>
      <c r="G6" s="299"/>
      <c r="H6" s="299"/>
      <c r="I6" s="299"/>
      <c r="J6" s="299"/>
      <c r="K6" s="299"/>
    </row>
    <row r="7" spans="1:13" s="23" customFormat="1" ht="21.6" customHeight="1" x14ac:dyDescent="0.2">
      <c r="A7" s="299" t="s">
        <v>249</v>
      </c>
      <c r="B7" s="299"/>
      <c r="C7" s="299"/>
      <c r="D7" s="299"/>
      <c r="E7" s="299"/>
      <c r="F7" s="299"/>
      <c r="G7" s="299"/>
      <c r="H7" s="299"/>
      <c r="I7" s="299"/>
      <c r="J7" s="299"/>
      <c r="K7" s="299"/>
    </row>
    <row r="8" spans="1:13" s="23" customFormat="1" ht="21.6" customHeight="1" x14ac:dyDescent="0.2">
      <c r="A8" s="299" t="s">
        <v>89</v>
      </c>
      <c r="B8" s="299"/>
      <c r="C8" s="299"/>
      <c r="D8" s="299"/>
      <c r="E8" s="299"/>
      <c r="F8" s="299"/>
      <c r="G8" s="299"/>
      <c r="H8" s="299"/>
      <c r="I8" s="299"/>
      <c r="J8" s="299"/>
      <c r="K8" s="299"/>
    </row>
    <row r="9" spans="1:13" s="23" customFormat="1" ht="23.25" customHeight="1" x14ac:dyDescent="0.2">
      <c r="A9" s="299" t="s">
        <v>206</v>
      </c>
      <c r="B9" s="299"/>
      <c r="C9" s="299"/>
      <c r="D9" s="299"/>
      <c r="E9" s="299"/>
      <c r="F9" s="299"/>
      <c r="G9" s="299"/>
      <c r="H9" s="299"/>
      <c r="I9" s="299"/>
      <c r="J9" s="299"/>
      <c r="K9" s="299"/>
    </row>
    <row r="10" spans="1:13" s="231" customFormat="1" ht="9" customHeight="1" x14ac:dyDescent="0.2">
      <c r="A10" s="25"/>
      <c r="B10" s="26"/>
      <c r="C10" s="26"/>
      <c r="D10" s="26"/>
      <c r="E10" s="26"/>
    </row>
    <row r="11" spans="1:13" s="23" customFormat="1" ht="27.75" customHeight="1" x14ac:dyDescent="0.2">
      <c r="A11" s="304" t="s">
        <v>173</v>
      </c>
      <c r="B11" s="305"/>
      <c r="C11" s="305"/>
      <c r="D11" s="305"/>
      <c r="E11" s="306"/>
      <c r="F11" s="184"/>
      <c r="G11" s="184" t="s">
        <v>256</v>
      </c>
      <c r="H11" s="184" t="s">
        <v>254</v>
      </c>
      <c r="I11" s="184" t="s">
        <v>255</v>
      </c>
      <c r="J11" s="184" t="s">
        <v>257</v>
      </c>
      <c r="K11" s="184" t="s">
        <v>229</v>
      </c>
    </row>
    <row r="12" spans="1:13" s="176" customFormat="1" ht="19.899999999999999" customHeight="1" x14ac:dyDescent="0.2">
      <c r="A12" s="318" t="s">
        <v>174</v>
      </c>
      <c r="B12" s="319"/>
      <c r="C12" s="319"/>
      <c r="D12" s="319"/>
      <c r="E12" s="320"/>
      <c r="F12" s="179">
        <v>1</v>
      </c>
      <c r="G12" s="180">
        <v>2</v>
      </c>
      <c r="H12" s="180">
        <v>3</v>
      </c>
      <c r="I12" s="180">
        <v>4</v>
      </c>
      <c r="J12" s="179">
        <v>5</v>
      </c>
      <c r="K12" s="179">
        <v>6</v>
      </c>
    </row>
    <row r="13" spans="1:13" s="174" customFormat="1" ht="17.25" customHeight="1" x14ac:dyDescent="0.2">
      <c r="A13" s="315" t="s">
        <v>90</v>
      </c>
      <c r="B13" s="303"/>
      <c r="C13" s="303"/>
      <c r="D13" s="303"/>
      <c r="E13" s="316"/>
      <c r="F13" s="27">
        <f>F14+F15</f>
        <v>0</v>
      </c>
      <c r="G13" s="27">
        <f>G14+G15</f>
        <v>718629.99</v>
      </c>
      <c r="H13" s="27">
        <f>+H14+H15</f>
        <v>1631591.0599999998</v>
      </c>
      <c r="I13" s="27">
        <f>I14+I15</f>
        <v>913163.9</v>
      </c>
      <c r="J13" s="27">
        <f t="shared" ref="J13:J18" si="0">ROUND(I13/G13*100,2)</f>
        <v>127.07</v>
      </c>
      <c r="K13" s="27">
        <f>ROUND(I13/H13*100,2)</f>
        <v>55.97</v>
      </c>
      <c r="M13" s="239"/>
    </row>
    <row r="14" spans="1:13" s="174" customFormat="1" ht="19.899999999999999" customHeight="1" x14ac:dyDescent="0.2">
      <c r="A14" s="314" t="s">
        <v>207</v>
      </c>
      <c r="B14" s="303"/>
      <c r="C14" s="303"/>
      <c r="D14" s="303"/>
      <c r="E14" s="316"/>
      <c r="F14" s="181">
        <f>'opći po ekonomskoj'!C13</f>
        <v>0</v>
      </c>
      <c r="G14" s="181">
        <f>'opći po ekonomskoj'!D13</f>
        <v>718629.99</v>
      </c>
      <c r="H14" s="182">
        <f>+'opći po ekonomskoj'!E13</f>
        <v>1631591.0599999998</v>
      </c>
      <c r="I14" s="181">
        <f>'opći po ekonomskoj'!F13</f>
        <v>913163.9</v>
      </c>
      <c r="J14" s="181">
        <f t="shared" si="0"/>
        <v>127.07</v>
      </c>
      <c r="K14" s="181">
        <f>ROUND(I14/H14*100,2)</f>
        <v>55.97</v>
      </c>
    </row>
    <row r="15" spans="1:13" s="174" customFormat="1" ht="19.899999999999999" customHeight="1" x14ac:dyDescent="0.2">
      <c r="A15" s="317" t="s">
        <v>208</v>
      </c>
      <c r="B15" s="316"/>
      <c r="C15" s="316"/>
      <c r="D15" s="316"/>
      <c r="E15" s="316"/>
      <c r="F15" s="181">
        <f>'opći po ekonomskoj'!C26</f>
        <v>0</v>
      </c>
      <c r="G15" s="181">
        <f>'opći po ekonomskoj'!D26</f>
        <v>0</v>
      </c>
      <c r="H15" s="182">
        <f t="shared" ref="H15" si="1">SUM(G15)</f>
        <v>0</v>
      </c>
      <c r="I15" s="181">
        <f>'opći po ekonomskoj'!F26</f>
        <v>0</v>
      </c>
      <c r="J15" s="181" t="e">
        <f t="shared" si="0"/>
        <v>#DIV/0!</v>
      </c>
      <c r="K15" s="181" t="e">
        <f>ROUND(I15/H15*100,2)</f>
        <v>#DIV/0!</v>
      </c>
    </row>
    <row r="16" spans="1:13" s="174" customFormat="1" ht="19.899999999999999" customHeight="1" x14ac:dyDescent="0.2">
      <c r="A16" s="178" t="s">
        <v>91</v>
      </c>
      <c r="B16" s="175"/>
      <c r="C16" s="175"/>
      <c r="D16" s="175"/>
      <c r="E16" s="175"/>
      <c r="F16" s="177">
        <f>F17+F18</f>
        <v>0</v>
      </c>
      <c r="G16" s="177">
        <f>G17+G18</f>
        <v>812773.29</v>
      </c>
      <c r="H16" s="27">
        <f>+H17+H18</f>
        <v>1641859.8699999999</v>
      </c>
      <c r="I16" s="177">
        <f>I17+I18</f>
        <v>903677.78</v>
      </c>
      <c r="J16" s="177">
        <f t="shared" si="0"/>
        <v>111.18</v>
      </c>
      <c r="K16" s="27">
        <f>ROUND(I16/H16*100,2)</f>
        <v>55.04</v>
      </c>
    </row>
    <row r="17" spans="1:13" s="174" customFormat="1" ht="19.899999999999999" customHeight="1" x14ac:dyDescent="0.2">
      <c r="A17" s="314" t="s">
        <v>209</v>
      </c>
      <c r="B17" s="303"/>
      <c r="C17" s="303"/>
      <c r="D17" s="303"/>
      <c r="E17" s="303"/>
      <c r="F17" s="182">
        <f>'opći po ekonomskoj'!C33</f>
        <v>0</v>
      </c>
      <c r="G17" s="182">
        <f>'opći po ekonomskoj'!D33</f>
        <v>812773.29</v>
      </c>
      <c r="H17" s="182">
        <f>+'opći po ekonomskoj'!E33</f>
        <v>1618971.16</v>
      </c>
      <c r="I17" s="182">
        <f>'opći po ekonomskoj'!F33</f>
        <v>903617.15</v>
      </c>
      <c r="J17" s="182">
        <f t="shared" si="0"/>
        <v>111.18</v>
      </c>
      <c r="K17" s="181">
        <f t="shared" ref="K17:K18" si="2">ROUND(I17/H17*100,2)</f>
        <v>55.81</v>
      </c>
    </row>
    <row r="18" spans="1:13" s="174" customFormat="1" ht="19.899999999999999" customHeight="1" x14ac:dyDescent="0.2">
      <c r="A18" s="317" t="s">
        <v>210</v>
      </c>
      <c r="B18" s="316"/>
      <c r="C18" s="316"/>
      <c r="D18" s="316"/>
      <c r="E18" s="316"/>
      <c r="F18" s="182">
        <f>'opći po ekonomskoj'!C50</f>
        <v>0</v>
      </c>
      <c r="G18" s="182">
        <f>'opći po ekonomskoj'!D50</f>
        <v>0</v>
      </c>
      <c r="H18" s="182">
        <f>+'opći po ekonomskoj'!E50</f>
        <v>22888.71</v>
      </c>
      <c r="I18" s="182">
        <f>'opći po ekonomskoj'!F50</f>
        <v>60.63</v>
      </c>
      <c r="J18" s="182" t="e">
        <f t="shared" si="0"/>
        <v>#DIV/0!</v>
      </c>
      <c r="K18" s="181">
        <f t="shared" si="2"/>
        <v>0.26</v>
      </c>
    </row>
    <row r="19" spans="1:13" s="174" customFormat="1" ht="19.899999999999999" customHeight="1" x14ac:dyDescent="0.2">
      <c r="A19" s="302" t="s">
        <v>93</v>
      </c>
      <c r="B19" s="303"/>
      <c r="C19" s="303"/>
      <c r="D19" s="303"/>
      <c r="E19" s="303"/>
      <c r="F19" s="27">
        <f>+F13-F16</f>
        <v>0</v>
      </c>
      <c r="G19" s="27">
        <f>+G13-G16</f>
        <v>-94143.300000000047</v>
      </c>
      <c r="H19" s="27">
        <f>+H13-H16</f>
        <v>-10268.810000000056</v>
      </c>
      <c r="I19" s="27">
        <f>+I13-I16</f>
        <v>9486.1199999999953</v>
      </c>
      <c r="J19" s="27"/>
      <c r="K19" s="27"/>
    </row>
    <row r="20" spans="1:13" s="174" customFormat="1" ht="19.899999999999999" customHeight="1" x14ac:dyDescent="0.2">
      <c r="A20" s="299"/>
      <c r="B20" s="300"/>
      <c r="C20" s="300"/>
      <c r="D20" s="300"/>
      <c r="E20" s="300"/>
      <c r="F20" s="301"/>
      <c r="G20" s="301"/>
      <c r="H20" s="301"/>
      <c r="I20" s="301"/>
    </row>
    <row r="21" spans="1:13" s="231" customFormat="1" ht="19.899999999999999" customHeight="1" x14ac:dyDescent="0.2">
      <c r="A21" s="299"/>
      <c r="B21" s="300"/>
      <c r="C21" s="300"/>
      <c r="D21" s="300"/>
      <c r="E21" s="300"/>
      <c r="F21" s="301"/>
      <c r="G21" s="301"/>
      <c r="H21" s="301"/>
      <c r="I21" s="301"/>
    </row>
    <row r="22" spans="1:13" s="174" customFormat="1" ht="27.75" customHeight="1" x14ac:dyDescent="0.2">
      <c r="A22" s="318" t="s">
        <v>175</v>
      </c>
      <c r="B22" s="319"/>
      <c r="C22" s="319"/>
      <c r="D22" s="319"/>
      <c r="E22" s="320"/>
      <c r="F22" s="180">
        <v>1</v>
      </c>
      <c r="G22" s="180">
        <v>2</v>
      </c>
      <c r="H22" s="180">
        <v>3</v>
      </c>
      <c r="I22" s="180">
        <v>4</v>
      </c>
      <c r="J22" s="180">
        <v>5</v>
      </c>
      <c r="K22" s="180">
        <v>6</v>
      </c>
    </row>
    <row r="23" spans="1:13" s="174" customFormat="1" ht="19.899999999999999" customHeight="1" x14ac:dyDescent="0.2">
      <c r="A23" s="314" t="s">
        <v>211</v>
      </c>
      <c r="B23" s="303"/>
      <c r="C23" s="303"/>
      <c r="D23" s="303"/>
      <c r="E23" s="303"/>
      <c r="F23" s="183">
        <v>0</v>
      </c>
      <c r="G23" s="183">
        <v>0</v>
      </c>
      <c r="H23" s="183">
        <f>SUM(G23)</f>
        <v>0</v>
      </c>
      <c r="I23" s="183">
        <v>0</v>
      </c>
      <c r="J23" s="181"/>
      <c r="K23" s="237"/>
      <c r="L23" s="238">
        <f>M20</f>
        <v>0</v>
      </c>
    </row>
    <row r="24" spans="1:13" s="174" customFormat="1" ht="19.899999999999999" customHeight="1" x14ac:dyDescent="0.2">
      <c r="A24" s="314" t="s">
        <v>212</v>
      </c>
      <c r="B24" s="303"/>
      <c r="C24" s="303"/>
      <c r="D24" s="303"/>
      <c r="E24" s="303"/>
      <c r="F24" s="183">
        <v>0</v>
      </c>
      <c r="G24" s="183">
        <v>0</v>
      </c>
      <c r="H24" s="183">
        <f t="shared" ref="H24:H25" si="3">SUM(G24)</f>
        <v>0</v>
      </c>
      <c r="I24" s="183">
        <v>0</v>
      </c>
      <c r="J24" s="181"/>
      <c r="K24" s="181"/>
    </row>
    <row r="25" spans="1:13" s="174" customFormat="1" ht="19.899999999999999" customHeight="1" x14ac:dyDescent="0.2">
      <c r="A25" s="310" t="s">
        <v>213</v>
      </c>
      <c r="B25" s="311"/>
      <c r="C25" s="311"/>
      <c r="D25" s="311"/>
      <c r="E25" s="312"/>
      <c r="F25" s="235">
        <f>F23-F24</f>
        <v>0</v>
      </c>
      <c r="G25" s="235">
        <f>G23-G24</f>
        <v>0</v>
      </c>
      <c r="H25" s="235">
        <f t="shared" si="3"/>
        <v>0</v>
      </c>
      <c r="I25" s="235">
        <f>I23-I24</f>
        <v>0</v>
      </c>
      <c r="J25" s="236"/>
      <c r="K25" s="236"/>
    </row>
    <row r="26" spans="1:13" s="174" customFormat="1" ht="19.899999999999999" customHeight="1" x14ac:dyDescent="0.2">
      <c r="A26" s="310" t="s">
        <v>214</v>
      </c>
      <c r="B26" s="313"/>
      <c r="C26" s="313"/>
      <c r="D26" s="313"/>
      <c r="E26" s="313"/>
      <c r="F26" s="235"/>
      <c r="G26" s="235"/>
      <c r="H26" s="235"/>
      <c r="I26" s="235">
        <v>-118721.11</v>
      </c>
      <c r="J26" s="236"/>
      <c r="K26" s="236"/>
    </row>
    <row r="27" spans="1:13" s="174" customFormat="1" ht="19.899999999999999" customHeight="1" x14ac:dyDescent="0.2">
      <c r="A27" s="310" t="s">
        <v>215</v>
      </c>
      <c r="B27" s="313"/>
      <c r="C27" s="313"/>
      <c r="D27" s="313"/>
      <c r="E27" s="313"/>
      <c r="F27" s="235">
        <f>SUM(F19,F26)</f>
        <v>0</v>
      </c>
      <c r="G27" s="235">
        <f t="shared" ref="G27:H27" si="4">SUM(G19,G26)</f>
        <v>-94143.300000000047</v>
      </c>
      <c r="H27" s="235">
        <f t="shared" si="4"/>
        <v>-10268.810000000056</v>
      </c>
      <c r="I27" s="235">
        <f>+I26+I19</f>
        <v>-109234.99</v>
      </c>
      <c r="J27" s="236"/>
      <c r="K27" s="236"/>
      <c r="M27" s="239"/>
    </row>
    <row r="28" spans="1:13" x14ac:dyDescent="0.2">
      <c r="A28" s="28"/>
      <c r="B28" s="26"/>
      <c r="C28" s="26"/>
      <c r="D28" s="26"/>
      <c r="E28" s="26"/>
    </row>
    <row r="29" spans="1:13" x14ac:dyDescent="0.2">
      <c r="A29" s="29"/>
      <c r="B29" s="29"/>
      <c r="C29" s="29"/>
      <c r="D29" s="30"/>
      <c r="E29" s="29"/>
      <c r="F29" s="29"/>
      <c r="G29" s="29"/>
      <c r="H29" s="29"/>
      <c r="I29" s="29"/>
      <c r="J29" s="29"/>
      <c r="K29" s="29"/>
      <c r="L29" s="22"/>
    </row>
    <row r="30" spans="1:13" x14ac:dyDescent="0.2">
      <c r="A30" s="29"/>
      <c r="B30" s="29"/>
      <c r="C30" s="29"/>
      <c r="D30" s="30"/>
      <c r="E30" s="29"/>
      <c r="F30" s="29"/>
      <c r="G30" s="29"/>
      <c r="H30" s="29"/>
      <c r="I30" s="29"/>
      <c r="J30" s="29"/>
      <c r="K30" s="29"/>
      <c r="L30" s="22"/>
    </row>
    <row r="31" spans="1:13" x14ac:dyDescent="0.2">
      <c r="A31" s="29"/>
      <c r="B31" s="29"/>
      <c r="C31" s="29"/>
      <c r="D31" s="30"/>
      <c r="E31" s="29"/>
      <c r="F31" s="29"/>
      <c r="G31" s="29"/>
      <c r="H31" s="29"/>
      <c r="I31" s="29"/>
      <c r="J31" s="29"/>
      <c r="K31" s="29"/>
      <c r="L31" s="22"/>
    </row>
  </sheetData>
  <mergeCells count="23">
    <mergeCell ref="A2:G2"/>
    <mergeCell ref="A3:E3"/>
    <mergeCell ref="A4:G4"/>
    <mergeCell ref="A25:E25"/>
    <mergeCell ref="A27:E27"/>
    <mergeCell ref="A20:I20"/>
    <mergeCell ref="A23:E23"/>
    <mergeCell ref="A24:E24"/>
    <mergeCell ref="A13:E13"/>
    <mergeCell ref="A14:E14"/>
    <mergeCell ref="A15:E15"/>
    <mergeCell ref="A17:E17"/>
    <mergeCell ref="A18:E18"/>
    <mergeCell ref="A26:E26"/>
    <mergeCell ref="A22:E22"/>
    <mergeCell ref="A12:E12"/>
    <mergeCell ref="A21:I21"/>
    <mergeCell ref="A9:K9"/>
    <mergeCell ref="A6:K6"/>
    <mergeCell ref="A7:K7"/>
    <mergeCell ref="A8:K8"/>
    <mergeCell ref="A19:E19"/>
    <mergeCell ref="A11:E11"/>
  </mergeCells>
  <pageMargins left="0.39370078740157483" right="0" top="0.39370078740157483" bottom="0" header="0.31496062992125984" footer="0.31496062992125984"/>
  <pageSetup paperSize="9" scale="8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"/>
  <sheetViews>
    <sheetView zoomScale="110" zoomScaleNormal="110" workbookViewId="0">
      <selection activeCell="F22" sqref="F22"/>
    </sheetView>
  </sheetViews>
  <sheetFormatPr defaultColWidth="11.42578125" defaultRowHeight="11.25" x14ac:dyDescent="0.2"/>
  <cols>
    <col min="1" max="1" width="7" style="29" customWidth="1"/>
    <col min="2" max="2" width="44.7109375" style="29" customWidth="1"/>
    <col min="3" max="6" width="15" style="124" customWidth="1"/>
    <col min="7" max="7" width="16.42578125" style="200" customWidth="1"/>
    <col min="8" max="8" width="15" style="186" customWidth="1"/>
    <col min="9" max="223" width="11.42578125" style="29"/>
    <col min="224" max="224" width="16" style="29" customWidth="1"/>
    <col min="225" max="231" width="17.5703125" style="29" customWidth="1"/>
    <col min="232" max="232" width="7.85546875" style="29" customWidth="1"/>
    <col min="233" max="233" width="14.28515625" style="29" customWidth="1"/>
    <col min="234" max="234" width="7.85546875" style="29" customWidth="1"/>
    <col min="235" max="479" width="11.42578125" style="29"/>
    <col min="480" max="480" width="16" style="29" customWidth="1"/>
    <col min="481" max="487" width="17.5703125" style="29" customWidth="1"/>
    <col min="488" max="488" width="7.85546875" style="29" customWidth="1"/>
    <col min="489" max="489" width="14.28515625" style="29" customWidth="1"/>
    <col min="490" max="490" width="7.85546875" style="29" customWidth="1"/>
    <col min="491" max="735" width="11.42578125" style="29"/>
    <col min="736" max="736" width="16" style="29" customWidth="1"/>
    <col min="737" max="743" width="17.5703125" style="29" customWidth="1"/>
    <col min="744" max="744" width="7.85546875" style="29" customWidth="1"/>
    <col min="745" max="745" width="14.28515625" style="29" customWidth="1"/>
    <col min="746" max="746" width="7.85546875" style="29" customWidth="1"/>
    <col min="747" max="991" width="11.42578125" style="29"/>
    <col min="992" max="992" width="16" style="29" customWidth="1"/>
    <col min="993" max="999" width="17.5703125" style="29" customWidth="1"/>
    <col min="1000" max="1000" width="7.85546875" style="29" customWidth="1"/>
    <col min="1001" max="1001" width="14.28515625" style="29" customWidth="1"/>
    <col min="1002" max="1002" width="7.85546875" style="29" customWidth="1"/>
    <col min="1003" max="1247" width="11.42578125" style="29"/>
    <col min="1248" max="1248" width="16" style="29" customWidth="1"/>
    <col min="1249" max="1255" width="17.5703125" style="29" customWidth="1"/>
    <col min="1256" max="1256" width="7.85546875" style="29" customWidth="1"/>
    <col min="1257" max="1257" width="14.28515625" style="29" customWidth="1"/>
    <col min="1258" max="1258" width="7.85546875" style="29" customWidth="1"/>
    <col min="1259" max="1503" width="11.42578125" style="29"/>
    <col min="1504" max="1504" width="16" style="29" customWidth="1"/>
    <col min="1505" max="1511" width="17.5703125" style="29" customWidth="1"/>
    <col min="1512" max="1512" width="7.85546875" style="29" customWidth="1"/>
    <col min="1513" max="1513" width="14.28515625" style="29" customWidth="1"/>
    <col min="1514" max="1514" width="7.85546875" style="29" customWidth="1"/>
    <col min="1515" max="1759" width="11.42578125" style="29"/>
    <col min="1760" max="1760" width="16" style="29" customWidth="1"/>
    <col min="1761" max="1767" width="17.5703125" style="29" customWidth="1"/>
    <col min="1768" max="1768" width="7.85546875" style="29" customWidth="1"/>
    <col min="1769" max="1769" width="14.28515625" style="29" customWidth="1"/>
    <col min="1770" max="1770" width="7.85546875" style="29" customWidth="1"/>
    <col min="1771" max="2015" width="11.42578125" style="29"/>
    <col min="2016" max="2016" width="16" style="29" customWidth="1"/>
    <col min="2017" max="2023" width="17.5703125" style="29" customWidth="1"/>
    <col min="2024" max="2024" width="7.85546875" style="29" customWidth="1"/>
    <col min="2025" max="2025" width="14.28515625" style="29" customWidth="1"/>
    <col min="2026" max="2026" width="7.85546875" style="29" customWidth="1"/>
    <col min="2027" max="2271" width="11.42578125" style="29"/>
    <col min="2272" max="2272" width="16" style="29" customWidth="1"/>
    <col min="2273" max="2279" width="17.5703125" style="29" customWidth="1"/>
    <col min="2280" max="2280" width="7.85546875" style="29" customWidth="1"/>
    <col min="2281" max="2281" width="14.28515625" style="29" customWidth="1"/>
    <col min="2282" max="2282" width="7.85546875" style="29" customWidth="1"/>
    <col min="2283" max="2527" width="11.42578125" style="29"/>
    <col min="2528" max="2528" width="16" style="29" customWidth="1"/>
    <col min="2529" max="2535" width="17.5703125" style="29" customWidth="1"/>
    <col min="2536" max="2536" width="7.85546875" style="29" customWidth="1"/>
    <col min="2537" max="2537" width="14.28515625" style="29" customWidth="1"/>
    <col min="2538" max="2538" width="7.85546875" style="29" customWidth="1"/>
    <col min="2539" max="2783" width="11.42578125" style="29"/>
    <col min="2784" max="2784" width="16" style="29" customWidth="1"/>
    <col min="2785" max="2791" width="17.5703125" style="29" customWidth="1"/>
    <col min="2792" max="2792" width="7.85546875" style="29" customWidth="1"/>
    <col min="2793" max="2793" width="14.28515625" style="29" customWidth="1"/>
    <col min="2794" max="2794" width="7.85546875" style="29" customWidth="1"/>
    <col min="2795" max="3039" width="11.42578125" style="29"/>
    <col min="3040" max="3040" width="16" style="29" customWidth="1"/>
    <col min="3041" max="3047" width="17.5703125" style="29" customWidth="1"/>
    <col min="3048" max="3048" width="7.85546875" style="29" customWidth="1"/>
    <col min="3049" max="3049" width="14.28515625" style="29" customWidth="1"/>
    <col min="3050" max="3050" width="7.85546875" style="29" customWidth="1"/>
    <col min="3051" max="3295" width="11.42578125" style="29"/>
    <col min="3296" max="3296" width="16" style="29" customWidth="1"/>
    <col min="3297" max="3303" width="17.5703125" style="29" customWidth="1"/>
    <col min="3304" max="3304" width="7.85546875" style="29" customWidth="1"/>
    <col min="3305" max="3305" width="14.28515625" style="29" customWidth="1"/>
    <col min="3306" max="3306" width="7.85546875" style="29" customWidth="1"/>
    <col min="3307" max="3551" width="11.42578125" style="29"/>
    <col min="3552" max="3552" width="16" style="29" customWidth="1"/>
    <col min="3553" max="3559" width="17.5703125" style="29" customWidth="1"/>
    <col min="3560" max="3560" width="7.85546875" style="29" customWidth="1"/>
    <col min="3561" max="3561" width="14.28515625" style="29" customWidth="1"/>
    <col min="3562" max="3562" width="7.85546875" style="29" customWidth="1"/>
    <col min="3563" max="3807" width="11.42578125" style="29"/>
    <col min="3808" max="3808" width="16" style="29" customWidth="1"/>
    <col min="3809" max="3815" width="17.5703125" style="29" customWidth="1"/>
    <col min="3816" max="3816" width="7.85546875" style="29" customWidth="1"/>
    <col min="3817" max="3817" width="14.28515625" style="29" customWidth="1"/>
    <col min="3818" max="3818" width="7.85546875" style="29" customWidth="1"/>
    <col min="3819" max="4063" width="11.42578125" style="29"/>
    <col min="4064" max="4064" width="16" style="29" customWidth="1"/>
    <col min="4065" max="4071" width="17.5703125" style="29" customWidth="1"/>
    <col min="4072" max="4072" width="7.85546875" style="29" customWidth="1"/>
    <col min="4073" max="4073" width="14.28515625" style="29" customWidth="1"/>
    <col min="4074" max="4074" width="7.85546875" style="29" customWidth="1"/>
    <col min="4075" max="4319" width="11.42578125" style="29"/>
    <col min="4320" max="4320" width="16" style="29" customWidth="1"/>
    <col min="4321" max="4327" width="17.5703125" style="29" customWidth="1"/>
    <col min="4328" max="4328" width="7.85546875" style="29" customWidth="1"/>
    <col min="4329" max="4329" width="14.28515625" style="29" customWidth="1"/>
    <col min="4330" max="4330" width="7.85546875" style="29" customWidth="1"/>
    <col min="4331" max="4575" width="11.42578125" style="29"/>
    <col min="4576" max="4576" width="16" style="29" customWidth="1"/>
    <col min="4577" max="4583" width="17.5703125" style="29" customWidth="1"/>
    <col min="4584" max="4584" width="7.85546875" style="29" customWidth="1"/>
    <col min="4585" max="4585" width="14.28515625" style="29" customWidth="1"/>
    <col min="4586" max="4586" width="7.85546875" style="29" customWidth="1"/>
    <col min="4587" max="4831" width="11.42578125" style="29"/>
    <col min="4832" max="4832" width="16" style="29" customWidth="1"/>
    <col min="4833" max="4839" width="17.5703125" style="29" customWidth="1"/>
    <col min="4840" max="4840" width="7.85546875" style="29" customWidth="1"/>
    <col min="4841" max="4841" width="14.28515625" style="29" customWidth="1"/>
    <col min="4842" max="4842" width="7.85546875" style="29" customWidth="1"/>
    <col min="4843" max="5087" width="11.42578125" style="29"/>
    <col min="5088" max="5088" width="16" style="29" customWidth="1"/>
    <col min="5089" max="5095" width="17.5703125" style="29" customWidth="1"/>
    <col min="5096" max="5096" width="7.85546875" style="29" customWidth="1"/>
    <col min="5097" max="5097" width="14.28515625" style="29" customWidth="1"/>
    <col min="5098" max="5098" width="7.85546875" style="29" customWidth="1"/>
    <col min="5099" max="5343" width="11.42578125" style="29"/>
    <col min="5344" max="5344" width="16" style="29" customWidth="1"/>
    <col min="5345" max="5351" width="17.5703125" style="29" customWidth="1"/>
    <col min="5352" max="5352" width="7.85546875" style="29" customWidth="1"/>
    <col min="5353" max="5353" width="14.28515625" style="29" customWidth="1"/>
    <col min="5354" max="5354" width="7.85546875" style="29" customWidth="1"/>
    <col min="5355" max="5599" width="11.42578125" style="29"/>
    <col min="5600" max="5600" width="16" style="29" customWidth="1"/>
    <col min="5601" max="5607" width="17.5703125" style="29" customWidth="1"/>
    <col min="5608" max="5608" width="7.85546875" style="29" customWidth="1"/>
    <col min="5609" max="5609" width="14.28515625" style="29" customWidth="1"/>
    <col min="5610" max="5610" width="7.85546875" style="29" customWidth="1"/>
    <col min="5611" max="5855" width="11.42578125" style="29"/>
    <col min="5856" max="5856" width="16" style="29" customWidth="1"/>
    <col min="5857" max="5863" width="17.5703125" style="29" customWidth="1"/>
    <col min="5864" max="5864" width="7.85546875" style="29" customWidth="1"/>
    <col min="5865" max="5865" width="14.28515625" style="29" customWidth="1"/>
    <col min="5866" max="5866" width="7.85546875" style="29" customWidth="1"/>
    <col min="5867" max="6111" width="11.42578125" style="29"/>
    <col min="6112" max="6112" width="16" style="29" customWidth="1"/>
    <col min="6113" max="6119" width="17.5703125" style="29" customWidth="1"/>
    <col min="6120" max="6120" width="7.85546875" style="29" customWidth="1"/>
    <col min="6121" max="6121" width="14.28515625" style="29" customWidth="1"/>
    <col min="6122" max="6122" width="7.85546875" style="29" customWidth="1"/>
    <col min="6123" max="6367" width="11.42578125" style="29"/>
    <col min="6368" max="6368" width="16" style="29" customWidth="1"/>
    <col min="6369" max="6375" width="17.5703125" style="29" customWidth="1"/>
    <col min="6376" max="6376" width="7.85546875" style="29" customWidth="1"/>
    <col min="6377" max="6377" width="14.28515625" style="29" customWidth="1"/>
    <col min="6378" max="6378" width="7.85546875" style="29" customWidth="1"/>
    <col min="6379" max="6623" width="11.42578125" style="29"/>
    <col min="6624" max="6624" width="16" style="29" customWidth="1"/>
    <col min="6625" max="6631" width="17.5703125" style="29" customWidth="1"/>
    <col min="6632" max="6632" width="7.85546875" style="29" customWidth="1"/>
    <col min="6633" max="6633" width="14.28515625" style="29" customWidth="1"/>
    <col min="6634" max="6634" width="7.85546875" style="29" customWidth="1"/>
    <col min="6635" max="6879" width="11.42578125" style="29"/>
    <col min="6880" max="6880" width="16" style="29" customWidth="1"/>
    <col min="6881" max="6887" width="17.5703125" style="29" customWidth="1"/>
    <col min="6888" max="6888" width="7.85546875" style="29" customWidth="1"/>
    <col min="6889" max="6889" width="14.28515625" style="29" customWidth="1"/>
    <col min="6890" max="6890" width="7.85546875" style="29" customWidth="1"/>
    <col min="6891" max="7135" width="11.42578125" style="29"/>
    <col min="7136" max="7136" width="16" style="29" customWidth="1"/>
    <col min="7137" max="7143" width="17.5703125" style="29" customWidth="1"/>
    <col min="7144" max="7144" width="7.85546875" style="29" customWidth="1"/>
    <col min="7145" max="7145" width="14.28515625" style="29" customWidth="1"/>
    <col min="7146" max="7146" width="7.85546875" style="29" customWidth="1"/>
    <col min="7147" max="7391" width="11.42578125" style="29"/>
    <col min="7392" max="7392" width="16" style="29" customWidth="1"/>
    <col min="7393" max="7399" width="17.5703125" style="29" customWidth="1"/>
    <col min="7400" max="7400" width="7.85546875" style="29" customWidth="1"/>
    <col min="7401" max="7401" width="14.28515625" style="29" customWidth="1"/>
    <col min="7402" max="7402" width="7.85546875" style="29" customWidth="1"/>
    <col min="7403" max="7647" width="11.42578125" style="29"/>
    <col min="7648" max="7648" width="16" style="29" customWidth="1"/>
    <col min="7649" max="7655" width="17.5703125" style="29" customWidth="1"/>
    <col min="7656" max="7656" width="7.85546875" style="29" customWidth="1"/>
    <col min="7657" max="7657" width="14.28515625" style="29" customWidth="1"/>
    <col min="7658" max="7658" width="7.85546875" style="29" customWidth="1"/>
    <col min="7659" max="7903" width="11.42578125" style="29"/>
    <col min="7904" max="7904" width="16" style="29" customWidth="1"/>
    <col min="7905" max="7911" width="17.5703125" style="29" customWidth="1"/>
    <col min="7912" max="7912" width="7.85546875" style="29" customWidth="1"/>
    <col min="7913" max="7913" width="14.28515625" style="29" customWidth="1"/>
    <col min="7914" max="7914" width="7.85546875" style="29" customWidth="1"/>
    <col min="7915" max="8159" width="11.42578125" style="29"/>
    <col min="8160" max="8160" width="16" style="29" customWidth="1"/>
    <col min="8161" max="8167" width="17.5703125" style="29" customWidth="1"/>
    <col min="8168" max="8168" width="7.85546875" style="29" customWidth="1"/>
    <col min="8169" max="8169" width="14.28515625" style="29" customWidth="1"/>
    <col min="8170" max="8170" width="7.85546875" style="29" customWidth="1"/>
    <col min="8171" max="8415" width="11.42578125" style="29"/>
    <col min="8416" max="8416" width="16" style="29" customWidth="1"/>
    <col min="8417" max="8423" width="17.5703125" style="29" customWidth="1"/>
    <col min="8424" max="8424" width="7.85546875" style="29" customWidth="1"/>
    <col min="8425" max="8425" width="14.28515625" style="29" customWidth="1"/>
    <col min="8426" max="8426" width="7.85546875" style="29" customWidth="1"/>
    <col min="8427" max="8671" width="11.42578125" style="29"/>
    <col min="8672" max="8672" width="16" style="29" customWidth="1"/>
    <col min="8673" max="8679" width="17.5703125" style="29" customWidth="1"/>
    <col min="8680" max="8680" width="7.85546875" style="29" customWidth="1"/>
    <col min="8681" max="8681" width="14.28515625" style="29" customWidth="1"/>
    <col min="8682" max="8682" width="7.85546875" style="29" customWidth="1"/>
    <col min="8683" max="8927" width="11.42578125" style="29"/>
    <col min="8928" max="8928" width="16" style="29" customWidth="1"/>
    <col min="8929" max="8935" width="17.5703125" style="29" customWidth="1"/>
    <col min="8936" max="8936" width="7.85546875" style="29" customWidth="1"/>
    <col min="8937" max="8937" width="14.28515625" style="29" customWidth="1"/>
    <col min="8938" max="8938" width="7.85546875" style="29" customWidth="1"/>
    <col min="8939" max="9183" width="11.42578125" style="29"/>
    <col min="9184" max="9184" width="16" style="29" customWidth="1"/>
    <col min="9185" max="9191" width="17.5703125" style="29" customWidth="1"/>
    <col min="9192" max="9192" width="7.85546875" style="29" customWidth="1"/>
    <col min="9193" max="9193" width="14.28515625" style="29" customWidth="1"/>
    <col min="9194" max="9194" width="7.85546875" style="29" customWidth="1"/>
    <col min="9195" max="9439" width="11.42578125" style="29"/>
    <col min="9440" max="9440" width="16" style="29" customWidth="1"/>
    <col min="9441" max="9447" width="17.5703125" style="29" customWidth="1"/>
    <col min="9448" max="9448" width="7.85546875" style="29" customWidth="1"/>
    <col min="9449" max="9449" width="14.28515625" style="29" customWidth="1"/>
    <col min="9450" max="9450" width="7.85546875" style="29" customWidth="1"/>
    <col min="9451" max="9695" width="11.42578125" style="29"/>
    <col min="9696" max="9696" width="16" style="29" customWidth="1"/>
    <col min="9697" max="9703" width="17.5703125" style="29" customWidth="1"/>
    <col min="9704" max="9704" width="7.85546875" style="29" customWidth="1"/>
    <col min="9705" max="9705" width="14.28515625" style="29" customWidth="1"/>
    <col min="9706" max="9706" width="7.85546875" style="29" customWidth="1"/>
    <col min="9707" max="9951" width="11.42578125" style="29"/>
    <col min="9952" max="9952" width="16" style="29" customWidth="1"/>
    <col min="9953" max="9959" width="17.5703125" style="29" customWidth="1"/>
    <col min="9960" max="9960" width="7.85546875" style="29" customWidth="1"/>
    <col min="9961" max="9961" width="14.28515625" style="29" customWidth="1"/>
    <col min="9962" max="9962" width="7.85546875" style="29" customWidth="1"/>
    <col min="9963" max="10207" width="11.42578125" style="29"/>
    <col min="10208" max="10208" width="16" style="29" customWidth="1"/>
    <col min="10209" max="10215" width="17.5703125" style="29" customWidth="1"/>
    <col min="10216" max="10216" width="7.85546875" style="29" customWidth="1"/>
    <col min="10217" max="10217" width="14.28515625" style="29" customWidth="1"/>
    <col min="10218" max="10218" width="7.85546875" style="29" customWidth="1"/>
    <col min="10219" max="10463" width="11.42578125" style="29"/>
    <col min="10464" max="10464" width="16" style="29" customWidth="1"/>
    <col min="10465" max="10471" width="17.5703125" style="29" customWidth="1"/>
    <col min="10472" max="10472" width="7.85546875" style="29" customWidth="1"/>
    <col min="10473" max="10473" width="14.28515625" style="29" customWidth="1"/>
    <col min="10474" max="10474" width="7.85546875" style="29" customWidth="1"/>
    <col min="10475" max="10719" width="11.42578125" style="29"/>
    <col min="10720" max="10720" width="16" style="29" customWidth="1"/>
    <col min="10721" max="10727" width="17.5703125" style="29" customWidth="1"/>
    <col min="10728" max="10728" width="7.85546875" style="29" customWidth="1"/>
    <col min="10729" max="10729" width="14.28515625" style="29" customWidth="1"/>
    <col min="10730" max="10730" width="7.85546875" style="29" customWidth="1"/>
    <col min="10731" max="10975" width="11.42578125" style="29"/>
    <col min="10976" max="10976" width="16" style="29" customWidth="1"/>
    <col min="10977" max="10983" width="17.5703125" style="29" customWidth="1"/>
    <col min="10984" max="10984" width="7.85546875" style="29" customWidth="1"/>
    <col min="10985" max="10985" width="14.28515625" style="29" customWidth="1"/>
    <col min="10986" max="10986" width="7.85546875" style="29" customWidth="1"/>
    <col min="10987" max="11231" width="11.42578125" style="29"/>
    <col min="11232" max="11232" width="16" style="29" customWidth="1"/>
    <col min="11233" max="11239" width="17.5703125" style="29" customWidth="1"/>
    <col min="11240" max="11240" width="7.85546875" style="29" customWidth="1"/>
    <col min="11241" max="11241" width="14.28515625" style="29" customWidth="1"/>
    <col min="11242" max="11242" width="7.85546875" style="29" customWidth="1"/>
    <col min="11243" max="11487" width="11.42578125" style="29"/>
    <col min="11488" max="11488" width="16" style="29" customWidth="1"/>
    <col min="11489" max="11495" width="17.5703125" style="29" customWidth="1"/>
    <col min="11496" max="11496" width="7.85546875" style="29" customWidth="1"/>
    <col min="11497" max="11497" width="14.28515625" style="29" customWidth="1"/>
    <col min="11498" max="11498" width="7.85546875" style="29" customWidth="1"/>
    <col min="11499" max="11743" width="11.42578125" style="29"/>
    <col min="11744" max="11744" width="16" style="29" customWidth="1"/>
    <col min="11745" max="11751" width="17.5703125" style="29" customWidth="1"/>
    <col min="11752" max="11752" width="7.85546875" style="29" customWidth="1"/>
    <col min="11753" max="11753" width="14.28515625" style="29" customWidth="1"/>
    <col min="11754" max="11754" width="7.85546875" style="29" customWidth="1"/>
    <col min="11755" max="11999" width="11.42578125" style="29"/>
    <col min="12000" max="12000" width="16" style="29" customWidth="1"/>
    <col min="12001" max="12007" width="17.5703125" style="29" customWidth="1"/>
    <col min="12008" max="12008" width="7.85546875" style="29" customWidth="1"/>
    <col min="12009" max="12009" width="14.28515625" style="29" customWidth="1"/>
    <col min="12010" max="12010" width="7.85546875" style="29" customWidth="1"/>
    <col min="12011" max="12255" width="11.42578125" style="29"/>
    <col min="12256" max="12256" width="16" style="29" customWidth="1"/>
    <col min="12257" max="12263" width="17.5703125" style="29" customWidth="1"/>
    <col min="12264" max="12264" width="7.85546875" style="29" customWidth="1"/>
    <col min="12265" max="12265" width="14.28515625" style="29" customWidth="1"/>
    <col min="12266" max="12266" width="7.85546875" style="29" customWidth="1"/>
    <col min="12267" max="12511" width="11.42578125" style="29"/>
    <col min="12512" max="12512" width="16" style="29" customWidth="1"/>
    <col min="12513" max="12519" width="17.5703125" style="29" customWidth="1"/>
    <col min="12520" max="12520" width="7.85546875" style="29" customWidth="1"/>
    <col min="12521" max="12521" width="14.28515625" style="29" customWidth="1"/>
    <col min="12522" max="12522" width="7.85546875" style="29" customWidth="1"/>
    <col min="12523" max="12767" width="11.42578125" style="29"/>
    <col min="12768" max="12768" width="16" style="29" customWidth="1"/>
    <col min="12769" max="12775" width="17.5703125" style="29" customWidth="1"/>
    <col min="12776" max="12776" width="7.85546875" style="29" customWidth="1"/>
    <col min="12777" max="12777" width="14.28515625" style="29" customWidth="1"/>
    <col min="12778" max="12778" width="7.85546875" style="29" customWidth="1"/>
    <col min="12779" max="13023" width="11.42578125" style="29"/>
    <col min="13024" max="13024" width="16" style="29" customWidth="1"/>
    <col min="13025" max="13031" width="17.5703125" style="29" customWidth="1"/>
    <col min="13032" max="13032" width="7.85546875" style="29" customWidth="1"/>
    <col min="13033" max="13033" width="14.28515625" style="29" customWidth="1"/>
    <col min="13034" max="13034" width="7.85546875" style="29" customWidth="1"/>
    <col min="13035" max="13279" width="11.42578125" style="29"/>
    <col min="13280" max="13280" width="16" style="29" customWidth="1"/>
    <col min="13281" max="13287" width="17.5703125" style="29" customWidth="1"/>
    <col min="13288" max="13288" width="7.85546875" style="29" customWidth="1"/>
    <col min="13289" max="13289" width="14.28515625" style="29" customWidth="1"/>
    <col min="13290" max="13290" width="7.85546875" style="29" customWidth="1"/>
    <col min="13291" max="13535" width="11.42578125" style="29"/>
    <col min="13536" max="13536" width="16" style="29" customWidth="1"/>
    <col min="13537" max="13543" width="17.5703125" style="29" customWidth="1"/>
    <col min="13544" max="13544" width="7.85546875" style="29" customWidth="1"/>
    <col min="13545" max="13545" width="14.28515625" style="29" customWidth="1"/>
    <col min="13546" max="13546" width="7.85546875" style="29" customWidth="1"/>
    <col min="13547" max="13791" width="11.42578125" style="29"/>
    <col min="13792" max="13792" width="16" style="29" customWidth="1"/>
    <col min="13793" max="13799" width="17.5703125" style="29" customWidth="1"/>
    <col min="13800" max="13800" width="7.85546875" style="29" customWidth="1"/>
    <col min="13801" max="13801" width="14.28515625" style="29" customWidth="1"/>
    <col min="13802" max="13802" width="7.85546875" style="29" customWidth="1"/>
    <col min="13803" max="14047" width="11.42578125" style="29"/>
    <col min="14048" max="14048" width="16" style="29" customWidth="1"/>
    <col min="14049" max="14055" width="17.5703125" style="29" customWidth="1"/>
    <col min="14056" max="14056" width="7.85546875" style="29" customWidth="1"/>
    <col min="14057" max="14057" width="14.28515625" style="29" customWidth="1"/>
    <col min="14058" max="14058" width="7.85546875" style="29" customWidth="1"/>
    <col min="14059" max="14303" width="11.42578125" style="29"/>
    <col min="14304" max="14304" width="16" style="29" customWidth="1"/>
    <col min="14305" max="14311" width="17.5703125" style="29" customWidth="1"/>
    <col min="14312" max="14312" width="7.85546875" style="29" customWidth="1"/>
    <col min="14313" max="14313" width="14.28515625" style="29" customWidth="1"/>
    <col min="14314" max="14314" width="7.85546875" style="29" customWidth="1"/>
    <col min="14315" max="14559" width="11.42578125" style="29"/>
    <col min="14560" max="14560" width="16" style="29" customWidth="1"/>
    <col min="14561" max="14567" width="17.5703125" style="29" customWidth="1"/>
    <col min="14568" max="14568" width="7.85546875" style="29" customWidth="1"/>
    <col min="14569" max="14569" width="14.28515625" style="29" customWidth="1"/>
    <col min="14570" max="14570" width="7.85546875" style="29" customWidth="1"/>
    <col min="14571" max="14815" width="11.42578125" style="29"/>
    <col min="14816" max="14816" width="16" style="29" customWidth="1"/>
    <col min="14817" max="14823" width="17.5703125" style="29" customWidth="1"/>
    <col min="14824" max="14824" width="7.85546875" style="29" customWidth="1"/>
    <col min="14825" max="14825" width="14.28515625" style="29" customWidth="1"/>
    <col min="14826" max="14826" width="7.85546875" style="29" customWidth="1"/>
    <col min="14827" max="15071" width="11.42578125" style="29"/>
    <col min="15072" max="15072" width="16" style="29" customWidth="1"/>
    <col min="15073" max="15079" width="17.5703125" style="29" customWidth="1"/>
    <col min="15080" max="15080" width="7.85546875" style="29" customWidth="1"/>
    <col min="15081" max="15081" width="14.28515625" style="29" customWidth="1"/>
    <col min="15082" max="15082" width="7.85546875" style="29" customWidth="1"/>
    <col min="15083" max="15327" width="11.42578125" style="29"/>
    <col min="15328" max="15328" width="16" style="29" customWidth="1"/>
    <col min="15329" max="15335" width="17.5703125" style="29" customWidth="1"/>
    <col min="15336" max="15336" width="7.85546875" style="29" customWidth="1"/>
    <col min="15337" max="15337" width="14.28515625" style="29" customWidth="1"/>
    <col min="15338" max="15338" width="7.85546875" style="29" customWidth="1"/>
    <col min="15339" max="15583" width="11.42578125" style="29"/>
    <col min="15584" max="15584" width="16" style="29" customWidth="1"/>
    <col min="15585" max="15591" width="17.5703125" style="29" customWidth="1"/>
    <col min="15592" max="15592" width="7.85546875" style="29" customWidth="1"/>
    <col min="15593" max="15593" width="14.28515625" style="29" customWidth="1"/>
    <col min="15594" max="15594" width="7.85546875" style="29" customWidth="1"/>
    <col min="15595" max="15839" width="11.42578125" style="29"/>
    <col min="15840" max="15840" width="16" style="29" customWidth="1"/>
    <col min="15841" max="15847" width="17.5703125" style="29" customWidth="1"/>
    <col min="15848" max="15848" width="7.85546875" style="29" customWidth="1"/>
    <col min="15849" max="15849" width="14.28515625" style="29" customWidth="1"/>
    <col min="15850" max="15850" width="7.85546875" style="29" customWidth="1"/>
    <col min="15851" max="16095" width="11.42578125" style="29"/>
    <col min="16096" max="16096" width="16" style="29" customWidth="1"/>
    <col min="16097" max="16103" width="17.5703125" style="29" customWidth="1"/>
    <col min="16104" max="16104" width="7.85546875" style="29" customWidth="1"/>
    <col min="16105" max="16105" width="14.28515625" style="29" customWidth="1"/>
    <col min="16106" max="16106" width="7.85546875" style="29" customWidth="1"/>
    <col min="16107" max="16384" width="11.42578125" style="29"/>
  </cols>
  <sheetData>
    <row r="1" spans="1:8" x14ac:dyDescent="0.2">
      <c r="A1" s="22" t="s">
        <v>88</v>
      </c>
      <c r="B1" s="22"/>
      <c r="C1" s="22"/>
      <c r="D1" s="22"/>
      <c r="E1" s="22"/>
      <c r="F1" s="22"/>
      <c r="G1" s="185"/>
    </row>
    <row r="2" spans="1:8" ht="12.75" x14ac:dyDescent="0.2">
      <c r="A2" s="307" t="s">
        <v>241</v>
      </c>
      <c r="B2" s="308"/>
      <c r="C2" s="308"/>
      <c r="D2" s="308"/>
      <c r="E2" s="308"/>
      <c r="F2" s="308"/>
      <c r="G2" s="308"/>
      <c r="H2" s="308"/>
    </row>
    <row r="3" spans="1:8" ht="12.75" customHeight="1" x14ac:dyDescent="0.2">
      <c r="A3" s="309" t="s">
        <v>246</v>
      </c>
      <c r="B3" s="309"/>
      <c r="C3" s="309"/>
      <c r="D3" s="309"/>
      <c r="E3" s="309"/>
      <c r="F3" s="309"/>
      <c r="G3" s="214"/>
      <c r="H3" s="214"/>
    </row>
    <row r="4" spans="1:8" ht="12.75" customHeight="1" x14ac:dyDescent="0.2">
      <c r="A4" s="307" t="s">
        <v>239</v>
      </c>
      <c r="B4" s="308"/>
      <c r="C4" s="308"/>
      <c r="D4" s="308"/>
      <c r="E4" s="308"/>
      <c r="F4" s="308"/>
      <c r="G4" s="308"/>
      <c r="H4" s="308"/>
    </row>
    <row r="5" spans="1:8" ht="12.75" x14ac:dyDescent="0.2">
      <c r="A5" s="172"/>
      <c r="B5" s="173"/>
      <c r="C5" s="173"/>
      <c r="D5" s="173"/>
      <c r="E5" s="216"/>
      <c r="F5" s="173"/>
      <c r="G5" s="173"/>
    </row>
    <row r="6" spans="1:8" ht="12.75" customHeight="1" x14ac:dyDescent="0.2">
      <c r="A6" s="299" t="s">
        <v>94</v>
      </c>
      <c r="B6" s="299"/>
      <c r="C6" s="299"/>
      <c r="D6" s="299"/>
      <c r="E6" s="299"/>
      <c r="F6" s="299"/>
      <c r="G6" s="299"/>
      <c r="H6" s="299"/>
    </row>
    <row r="7" spans="1:8" ht="12.75" customHeight="1" x14ac:dyDescent="0.2">
      <c r="A7" s="299" t="str">
        <f>'OPĆI DIO'!A7:J7</f>
        <v>ZA RAZDOBLJE 1.1.- 30.6.2026.</v>
      </c>
      <c r="B7" s="299"/>
      <c r="C7" s="299"/>
      <c r="D7" s="299"/>
      <c r="E7" s="299"/>
      <c r="F7" s="299"/>
      <c r="G7" s="299"/>
      <c r="H7" s="299"/>
    </row>
    <row r="9" spans="1:8" s="99" customFormat="1" x14ac:dyDescent="0.2">
      <c r="A9" s="323" t="s">
        <v>150</v>
      </c>
      <c r="B9" s="323"/>
      <c r="C9" s="323"/>
      <c r="D9" s="323"/>
      <c r="E9" s="323"/>
      <c r="F9" s="323"/>
      <c r="G9" s="323"/>
      <c r="H9" s="323"/>
    </row>
    <row r="10" spans="1:8" s="76" customFormat="1" x14ac:dyDescent="0.2">
      <c r="C10" s="123"/>
      <c r="D10" s="123"/>
      <c r="E10" s="123"/>
      <c r="F10" s="123"/>
      <c r="G10" s="187"/>
      <c r="H10" s="188"/>
    </row>
    <row r="11" spans="1:8" s="76" customFormat="1" ht="57.6" customHeight="1" x14ac:dyDescent="0.2">
      <c r="A11" s="77" t="s">
        <v>176</v>
      </c>
      <c r="B11" s="77" t="s">
        <v>149</v>
      </c>
      <c r="C11" s="61"/>
      <c r="D11" s="61" t="s">
        <v>253</v>
      </c>
      <c r="E11" s="61" t="s">
        <v>262</v>
      </c>
      <c r="F11" s="61" t="s">
        <v>263</v>
      </c>
      <c r="G11" s="189" t="s">
        <v>95</v>
      </c>
      <c r="H11" s="189" t="s">
        <v>95</v>
      </c>
    </row>
    <row r="12" spans="1:8" s="126" customFormat="1" ht="11.25" customHeight="1" x14ac:dyDescent="0.15">
      <c r="A12" s="321">
        <v>1</v>
      </c>
      <c r="B12" s="322"/>
      <c r="C12" s="127">
        <v>2</v>
      </c>
      <c r="D12" s="127">
        <v>3</v>
      </c>
      <c r="E12" s="127">
        <v>4</v>
      </c>
      <c r="F12" s="127">
        <v>5</v>
      </c>
      <c r="G12" s="190" t="s">
        <v>258</v>
      </c>
      <c r="H12" s="190" t="s">
        <v>228</v>
      </c>
    </row>
    <row r="13" spans="1:8" s="125" customFormat="1" ht="21.75" customHeight="1" x14ac:dyDescent="0.2">
      <c r="A13" s="128">
        <v>6</v>
      </c>
      <c r="B13" s="129" t="s">
        <v>111</v>
      </c>
      <c r="C13" s="130">
        <f>C14+C19+C21+C24</f>
        <v>0</v>
      </c>
      <c r="D13" s="130">
        <f>D14+D19+D21+D24</f>
        <v>718629.99</v>
      </c>
      <c r="E13" s="130">
        <f>+E14+E19+E21+E24</f>
        <v>1631591.0599999998</v>
      </c>
      <c r="F13" s="130">
        <f>F14+F19+F21+F24</f>
        <v>913163.9</v>
      </c>
      <c r="G13" s="191">
        <f>ROUND(F13/D13*100,2)</f>
        <v>127.07</v>
      </c>
      <c r="H13" s="191">
        <f>ROUND(F13/E13*100,2)</f>
        <v>55.97</v>
      </c>
    </row>
    <row r="14" spans="1:8" s="79" customFormat="1" ht="21.75" customHeight="1" x14ac:dyDescent="0.2">
      <c r="A14" s="78">
        <v>63</v>
      </c>
      <c r="B14" s="204" t="s">
        <v>112</v>
      </c>
      <c r="C14" s="205">
        <f>SUM(C15:C18)</f>
        <v>0</v>
      </c>
      <c r="D14" s="205">
        <f t="shared" ref="D14:E14" si="0">SUM(D15:D18)</f>
        <v>661680.38</v>
      </c>
      <c r="E14" s="205">
        <f t="shared" si="0"/>
        <v>1534366.56</v>
      </c>
      <c r="F14" s="205">
        <f>SUM(F15:F18)</f>
        <v>866861.23</v>
      </c>
      <c r="G14" s="206">
        <f>ROUND(F14/D14*100,2)</f>
        <v>131.01</v>
      </c>
      <c r="H14" s="206">
        <f>ROUND(F14/E14*100,2)</f>
        <v>56.5</v>
      </c>
    </row>
    <row r="15" spans="1:8" s="82" customFormat="1" ht="21.75" customHeight="1" x14ac:dyDescent="0.2">
      <c r="A15" s="80">
        <v>634</v>
      </c>
      <c r="B15" s="81" t="s">
        <v>178</v>
      </c>
      <c r="C15" s="131">
        <v>0</v>
      </c>
      <c r="D15" s="131">
        <f>'prihodi programska'!D35</f>
        <v>0</v>
      </c>
      <c r="E15" s="131">
        <f t="shared" ref="E15:E27" si="1">SUM(D15)</f>
        <v>0</v>
      </c>
      <c r="F15" s="131">
        <f>'prihodi programska'!F35</f>
        <v>0</v>
      </c>
      <c r="G15" s="192" t="e">
        <f>ROUND(F15/D15*100,2)</f>
        <v>#DIV/0!</v>
      </c>
      <c r="H15" s="192" t="e">
        <f>ROUND(F15/E15*100,2)</f>
        <v>#DIV/0!</v>
      </c>
    </row>
    <row r="16" spans="1:8" s="82" customFormat="1" ht="21.75" customHeight="1" x14ac:dyDescent="0.2">
      <c r="A16" s="80">
        <v>636</v>
      </c>
      <c r="B16" s="81" t="s">
        <v>113</v>
      </c>
      <c r="C16" s="234"/>
      <c r="D16" s="131">
        <f>'prihodi programska'!D37</f>
        <v>619335.52</v>
      </c>
      <c r="E16" s="131">
        <f>+'prihodi programska'!E37</f>
        <v>1450620.27</v>
      </c>
      <c r="F16" s="131">
        <f>'prihodi programska'!F37</f>
        <v>819479.33</v>
      </c>
      <c r="G16" s="192">
        <f t="shared" ref="G16:G25" si="2">ROUND(F16/D16*100,2)</f>
        <v>132.32</v>
      </c>
      <c r="H16" s="192">
        <f t="shared" ref="H16:H18" si="3">ROUND(F16/E16*100,2)</f>
        <v>56.49</v>
      </c>
    </row>
    <row r="17" spans="1:9" s="82" customFormat="1" ht="21.75" customHeight="1" x14ac:dyDescent="0.2">
      <c r="A17" s="80">
        <v>638</v>
      </c>
      <c r="B17" s="81" t="s">
        <v>155</v>
      </c>
      <c r="C17" s="131">
        <v>0</v>
      </c>
      <c r="D17" s="131">
        <f>'prihodi programska'!D41</f>
        <v>0</v>
      </c>
      <c r="E17" s="131">
        <f t="shared" si="1"/>
        <v>0</v>
      </c>
      <c r="F17" s="131">
        <f>'prihodi programska'!F41</f>
        <v>0</v>
      </c>
      <c r="G17" s="192" t="e">
        <f t="shared" si="2"/>
        <v>#DIV/0!</v>
      </c>
      <c r="H17" s="192" t="e">
        <f t="shared" si="3"/>
        <v>#DIV/0!</v>
      </c>
    </row>
    <row r="18" spans="1:9" s="82" customFormat="1" ht="21.75" customHeight="1" x14ac:dyDescent="0.2">
      <c r="A18" s="80">
        <v>639</v>
      </c>
      <c r="B18" s="81" t="s">
        <v>114</v>
      </c>
      <c r="C18" s="234"/>
      <c r="D18" s="131">
        <f>'prihodi programska'!D43+'prihodi programska'!D56</f>
        <v>42344.86</v>
      </c>
      <c r="E18" s="131">
        <f>+'prihodi programska'!E56</f>
        <v>83746.289999999994</v>
      </c>
      <c r="F18" s="131">
        <f>'prihodi programska'!F43+'prihodi programska'!F56</f>
        <v>47381.9</v>
      </c>
      <c r="G18" s="192">
        <f t="shared" si="2"/>
        <v>111.9</v>
      </c>
      <c r="H18" s="192">
        <f t="shared" si="3"/>
        <v>56.58</v>
      </c>
    </row>
    <row r="19" spans="1:9" s="85" customFormat="1" ht="21.75" customHeight="1" x14ac:dyDescent="0.2">
      <c r="A19" s="83">
        <v>65</v>
      </c>
      <c r="B19" s="84" t="s">
        <v>115</v>
      </c>
      <c r="C19" s="132">
        <f>C20</f>
        <v>0</v>
      </c>
      <c r="D19" s="132">
        <f t="shared" ref="D19:E19" si="4">D20</f>
        <v>1837</v>
      </c>
      <c r="E19" s="132">
        <f t="shared" si="4"/>
        <v>16324.9</v>
      </c>
      <c r="F19" s="132">
        <f>F20</f>
        <v>366</v>
      </c>
      <c r="G19" s="192">
        <f t="shared" si="2"/>
        <v>19.920000000000002</v>
      </c>
      <c r="H19" s="206">
        <f>ROUND(F19/E19*100,2)</f>
        <v>2.2400000000000002</v>
      </c>
    </row>
    <row r="20" spans="1:9" s="82" customFormat="1" ht="21.75" customHeight="1" x14ac:dyDescent="0.2">
      <c r="A20" s="86">
        <v>652</v>
      </c>
      <c r="B20" s="87" t="s">
        <v>139</v>
      </c>
      <c r="C20" s="234">
        <v>0</v>
      </c>
      <c r="D20" s="131">
        <f>'prihodi programska'!D27</f>
        <v>1837</v>
      </c>
      <c r="E20" s="131">
        <f>+'prihodi programska'!E27</f>
        <v>16324.9</v>
      </c>
      <c r="F20" s="131">
        <f>'prihodi programska'!F27</f>
        <v>366</v>
      </c>
      <c r="G20" s="192">
        <f t="shared" si="2"/>
        <v>19.920000000000002</v>
      </c>
      <c r="H20" s="192">
        <f>ROUND(F20/E20*100,2)</f>
        <v>2.2400000000000002</v>
      </c>
    </row>
    <row r="21" spans="1:9" s="85" customFormat="1" ht="21.75" customHeight="1" x14ac:dyDescent="0.2">
      <c r="A21" s="88">
        <v>66</v>
      </c>
      <c r="B21" s="89" t="s">
        <v>116</v>
      </c>
      <c r="C21" s="132">
        <f>SUM(C22:C23)</f>
        <v>0</v>
      </c>
      <c r="D21" s="132">
        <f>SUM(D22:D23)</f>
        <v>2535.69</v>
      </c>
      <c r="E21" s="132">
        <f>+E22+E23</f>
        <v>4140.95</v>
      </c>
      <c r="F21" s="132">
        <f>SUM(F22:F23)</f>
        <v>1232</v>
      </c>
      <c r="G21" s="192">
        <f t="shared" si="2"/>
        <v>48.59</v>
      </c>
      <c r="H21" s="206">
        <f>ROUND(F21/E21*100,2)</f>
        <v>29.75</v>
      </c>
    </row>
    <row r="22" spans="1:9" s="82" customFormat="1" ht="21.75" customHeight="1" x14ac:dyDescent="0.2">
      <c r="A22" s="86">
        <v>661</v>
      </c>
      <c r="B22" s="90" t="s">
        <v>117</v>
      </c>
      <c r="C22" s="234">
        <v>0</v>
      </c>
      <c r="D22" s="131">
        <f>'prihodi programska'!D20</f>
        <v>2352</v>
      </c>
      <c r="E22" s="131">
        <f>+'prihodi programska'!E20</f>
        <v>4140.95</v>
      </c>
      <c r="F22" s="131">
        <f>'prihodi programska'!F20</f>
        <v>1232</v>
      </c>
      <c r="G22" s="192">
        <f t="shared" si="2"/>
        <v>52.38</v>
      </c>
      <c r="H22" s="192">
        <f t="shared" ref="H22:H23" si="5">ROUND(F22/E22*100,2)</f>
        <v>29.75</v>
      </c>
      <c r="I22" s="163"/>
    </row>
    <row r="23" spans="1:9" s="82" customFormat="1" ht="21.75" customHeight="1" x14ac:dyDescent="0.2">
      <c r="A23" s="86">
        <v>663</v>
      </c>
      <c r="B23" s="90" t="s">
        <v>118</v>
      </c>
      <c r="C23" s="234"/>
      <c r="D23" s="131">
        <f>'prihodi programska'!D47+'prihodi programska'!D33</f>
        <v>183.69</v>
      </c>
      <c r="E23" s="131">
        <f>'prihodi programska'!E47+'prihodi programska'!E33</f>
        <v>0</v>
      </c>
      <c r="F23" s="131">
        <f>'prihodi programska'!F47+'prihodi programska'!F33</f>
        <v>0</v>
      </c>
      <c r="G23" s="192">
        <f t="shared" si="2"/>
        <v>0</v>
      </c>
      <c r="H23" s="192" t="e">
        <f t="shared" si="5"/>
        <v>#DIV/0!</v>
      </c>
    </row>
    <row r="24" spans="1:9" s="93" customFormat="1" ht="21.75" customHeight="1" x14ac:dyDescent="0.2">
      <c r="A24" s="91">
        <v>67</v>
      </c>
      <c r="B24" s="92" t="s">
        <v>119</v>
      </c>
      <c r="C24" s="133">
        <f>C25</f>
        <v>0</v>
      </c>
      <c r="D24" s="133">
        <f t="shared" ref="D24:E24" si="6">D25</f>
        <v>52576.92</v>
      </c>
      <c r="E24" s="133">
        <f t="shared" si="6"/>
        <v>76758.649999999994</v>
      </c>
      <c r="F24" s="133">
        <f>F25</f>
        <v>44704.670000000006</v>
      </c>
      <c r="G24" s="193">
        <f t="shared" si="2"/>
        <v>85.03</v>
      </c>
      <c r="H24" s="206">
        <f t="shared" ref="H24:H29" si="7">ROUND(F24/E24*100,2)</f>
        <v>58.24</v>
      </c>
    </row>
    <row r="25" spans="1:9" s="96" customFormat="1" ht="21.75" customHeight="1" x14ac:dyDescent="0.2">
      <c r="A25" s="94">
        <v>671</v>
      </c>
      <c r="B25" s="95" t="s">
        <v>120</v>
      </c>
      <c r="C25" s="134"/>
      <c r="D25" s="134">
        <f>SUM('prihodi programska'!D15,'prihodi programska'!D59+'prihodi programska'!D52)</f>
        <v>52576.92</v>
      </c>
      <c r="E25" s="134">
        <f>SUM('prihodi programska'!E15,'prihodi programska'!E59+'prihodi programska'!E52)</f>
        <v>76758.649999999994</v>
      </c>
      <c r="F25" s="134">
        <f>SUM('prihodi programska'!F15,'prihodi programska'!F59+'prihodi programska'!F52)</f>
        <v>44704.670000000006</v>
      </c>
      <c r="G25" s="192">
        <f t="shared" si="2"/>
        <v>85.03</v>
      </c>
      <c r="H25" s="192">
        <f t="shared" si="7"/>
        <v>58.24</v>
      </c>
      <c r="I25" s="170"/>
    </row>
    <row r="26" spans="1:9" s="108" customFormat="1" ht="21.75" customHeight="1" x14ac:dyDescent="0.2">
      <c r="A26" s="97">
        <v>7</v>
      </c>
      <c r="B26" s="98" t="s">
        <v>121</v>
      </c>
      <c r="C26" s="149">
        <f t="shared" ref="C26:F27" si="8">C27</f>
        <v>0</v>
      </c>
      <c r="D26" s="149">
        <f t="shared" si="8"/>
        <v>0</v>
      </c>
      <c r="E26" s="149">
        <f t="shared" si="1"/>
        <v>0</v>
      </c>
      <c r="F26" s="149">
        <f t="shared" si="8"/>
        <v>0</v>
      </c>
      <c r="G26" s="194" t="e">
        <f>ROUND(F26/D26*100,2)</f>
        <v>#DIV/0!</v>
      </c>
      <c r="H26" s="191" t="e">
        <f t="shared" si="7"/>
        <v>#DIV/0!</v>
      </c>
      <c r="I26" s="169"/>
    </row>
    <row r="27" spans="1:9" s="102" customFormat="1" ht="21.75" customHeight="1" x14ac:dyDescent="0.2">
      <c r="A27" s="100">
        <v>72</v>
      </c>
      <c r="B27" s="101" t="s">
        <v>122</v>
      </c>
      <c r="C27" s="135">
        <f t="shared" si="8"/>
        <v>0</v>
      </c>
      <c r="D27" s="135">
        <f t="shared" si="8"/>
        <v>0</v>
      </c>
      <c r="E27" s="135">
        <f t="shared" si="1"/>
        <v>0</v>
      </c>
      <c r="F27" s="135">
        <f t="shared" si="8"/>
        <v>0</v>
      </c>
      <c r="G27" s="195" t="e">
        <f>ROUND(F27/D27*100,2)</f>
        <v>#DIV/0!</v>
      </c>
      <c r="H27" s="206" t="e">
        <f t="shared" si="7"/>
        <v>#DIV/0!</v>
      </c>
    </row>
    <row r="28" spans="1:9" s="105" customFormat="1" ht="21.75" customHeight="1" x14ac:dyDescent="0.2">
      <c r="A28" s="103">
        <v>721</v>
      </c>
      <c r="B28" s="104" t="s">
        <v>123</v>
      </c>
      <c r="C28" s="136">
        <v>0</v>
      </c>
      <c r="D28" s="136">
        <v>0</v>
      </c>
      <c r="E28" s="136">
        <v>0</v>
      </c>
      <c r="F28" s="136">
        <v>0</v>
      </c>
      <c r="G28" s="196" t="e">
        <f>ROUND(F28/D28*100,2)</f>
        <v>#DIV/0!</v>
      </c>
      <c r="H28" s="192" t="e">
        <f t="shared" si="7"/>
        <v>#DIV/0!</v>
      </c>
    </row>
    <row r="29" spans="1:9" s="108" customFormat="1" ht="21.75" customHeight="1" x14ac:dyDescent="0.2">
      <c r="A29" s="106"/>
      <c r="B29" s="107" t="s">
        <v>124</v>
      </c>
      <c r="C29" s="137">
        <f>C26+C13</f>
        <v>0</v>
      </c>
      <c r="D29" s="137">
        <f>D26+D13</f>
        <v>718629.99</v>
      </c>
      <c r="E29" s="137">
        <f>+E13+E26</f>
        <v>1631591.0599999998</v>
      </c>
      <c r="F29" s="137">
        <f>F26+F13</f>
        <v>913163.9</v>
      </c>
      <c r="G29" s="197" t="e">
        <f t="shared" ref="G29" si="9">ROUND(F29/C29*100,2)</f>
        <v>#DIV/0!</v>
      </c>
      <c r="H29" s="243">
        <f t="shared" si="7"/>
        <v>55.97</v>
      </c>
    </row>
    <row r="30" spans="1:9" s="108" customFormat="1" ht="21.75" customHeight="1" x14ac:dyDescent="0.2">
      <c r="A30" s="165"/>
      <c r="C30" s="166"/>
      <c r="D30" s="166"/>
      <c r="E30" s="166"/>
      <c r="F30" s="166"/>
      <c r="G30" s="199"/>
      <c r="H30" s="199"/>
    </row>
    <row r="31" spans="1:9" ht="57" customHeight="1" x14ac:dyDescent="0.2">
      <c r="A31" s="77" t="s">
        <v>176</v>
      </c>
      <c r="B31" s="77" t="s">
        <v>149</v>
      </c>
      <c r="C31" s="61"/>
      <c r="D31" s="61" t="s">
        <v>259</v>
      </c>
      <c r="E31" s="61" t="s">
        <v>260</v>
      </c>
      <c r="F31" s="61" t="s">
        <v>261</v>
      </c>
      <c r="G31" s="189" t="s">
        <v>95</v>
      </c>
      <c r="H31" s="189" t="s">
        <v>95</v>
      </c>
    </row>
    <row r="32" spans="1:9" ht="11.25" customHeight="1" x14ac:dyDescent="0.2">
      <c r="A32" s="321">
        <v>1</v>
      </c>
      <c r="B32" s="322"/>
      <c r="C32" s="127">
        <v>2</v>
      </c>
      <c r="D32" s="127">
        <v>3</v>
      </c>
      <c r="E32" s="127">
        <v>4</v>
      </c>
      <c r="F32" s="127">
        <v>5</v>
      </c>
      <c r="G32" s="190" t="s">
        <v>258</v>
      </c>
      <c r="H32" s="190" t="s">
        <v>228</v>
      </c>
    </row>
    <row r="33" spans="1:8" s="102" customFormat="1" ht="19.899999999999999" customHeight="1" x14ac:dyDescent="0.2">
      <c r="A33" s="142">
        <v>3</v>
      </c>
      <c r="B33" s="143" t="s">
        <v>127</v>
      </c>
      <c r="C33" s="144">
        <f>C34+C38+C44+C46+C48</f>
        <v>0</v>
      </c>
      <c r="D33" s="144">
        <f t="shared" ref="D33:F33" si="10">D34+D38+D44+D46+D48</f>
        <v>812773.29</v>
      </c>
      <c r="E33" s="144">
        <f t="shared" si="10"/>
        <v>1618971.16</v>
      </c>
      <c r="F33" s="144">
        <f t="shared" si="10"/>
        <v>903617.15</v>
      </c>
      <c r="G33" s="201">
        <f>ROUND(F33/D33*100,2)</f>
        <v>111.18</v>
      </c>
      <c r="H33" s="191">
        <f>ROUND(F33/E33*100,2)</f>
        <v>55.81</v>
      </c>
    </row>
    <row r="34" spans="1:8" s="99" customFormat="1" ht="19.899999999999999" customHeight="1" x14ac:dyDescent="0.2">
      <c r="A34" s="100">
        <v>31</v>
      </c>
      <c r="B34" s="101" t="s">
        <v>128</v>
      </c>
      <c r="C34" s="145">
        <f>SUM(C35:C37)</f>
        <v>0</v>
      </c>
      <c r="D34" s="145">
        <f t="shared" ref="D34:E34" si="11">SUM(D35:D37)</f>
        <v>720144.32</v>
      </c>
      <c r="E34" s="145">
        <f t="shared" si="11"/>
        <v>1418343.46</v>
      </c>
      <c r="F34" s="145">
        <f>SUM(F35:F37)</f>
        <v>805672.87</v>
      </c>
      <c r="G34" s="202">
        <f>ROUND(F34/D34*100,2)</f>
        <v>111.88</v>
      </c>
      <c r="H34" s="206">
        <f>ROUND(F34/E34*100,2)</f>
        <v>56.8</v>
      </c>
    </row>
    <row r="35" spans="1:8" ht="19.899999999999999" customHeight="1" x14ac:dyDescent="0.2">
      <c r="A35" s="103">
        <v>311</v>
      </c>
      <c r="B35" s="146" t="s">
        <v>129</v>
      </c>
      <c r="C35" s="147"/>
      <c r="D35" s="147">
        <f>'rashodi-programska'!C22+'rashodi-programska'!C79+'rashodi-programska'!C140+'rashodi-programska'!C254+'rashodi-programska'!C248+'rashodi-programska'!C217+'rashodi-programska'!C228+'rashodi-programska'!C277+'rashodi-programska'!C289</f>
        <v>594982.75</v>
      </c>
      <c r="E35" s="147">
        <f>'rashodi-programska'!D22+'rashodi-programska'!D79+'rashodi-programska'!D140+'rashodi-programska'!D254+'rashodi-programska'!D248+'rashodi-programska'!D217+'rashodi-programska'!D228+'rashodi-programska'!D277+'rashodi-programska'!D289</f>
        <v>1189340</v>
      </c>
      <c r="F35" s="147">
        <f>'rashodi-programska'!E22+'rashodi-programska'!E79+'rashodi-programska'!E140+'rashodi-programska'!E254+'rashodi-programska'!E248+'rashodi-programska'!E217+'rashodi-programska'!E228+'rashodi-programska'!E277+'rashodi-programska'!E289</f>
        <v>662456.51</v>
      </c>
      <c r="G35" s="203">
        <f>ROUND(F35/D35*100,2)</f>
        <v>111.34</v>
      </c>
      <c r="H35" s="192">
        <f t="shared" ref="H35:H37" si="12">ROUND(F35/E35*100,2)</f>
        <v>55.7</v>
      </c>
    </row>
    <row r="36" spans="1:8" ht="19.899999999999999" customHeight="1" x14ac:dyDescent="0.2">
      <c r="A36" s="103">
        <v>312</v>
      </c>
      <c r="B36" s="146" t="s">
        <v>72</v>
      </c>
      <c r="C36" s="147"/>
      <c r="D36" s="147">
        <f>'rashodi-programska'!C26+'rashodi-programska'!C38+'rashodi-programska'!C81+'rashodi-programska'!C142+'rashodi-programska'!C256+'rashodi-programska'!C230+'rashodi-programska'!C219+'rashodi-programska'!C279+'rashodi-programska'!C291</f>
        <v>27960.46</v>
      </c>
      <c r="E36" s="147">
        <f>'rashodi-programska'!D26+'rashodi-programska'!D38+'rashodi-programska'!D81+'rashodi-programska'!D142+'rashodi-programska'!D256+'rashodi-programska'!D230+'rashodi-programska'!D219+'rashodi-programska'!D279+'rashodi-programska'!D291</f>
        <v>35168.46</v>
      </c>
      <c r="F36" s="147">
        <f>'rashodi-programska'!E26+'rashodi-programska'!E38+'rashodi-programska'!E81+'rashodi-programska'!E142+'rashodi-programska'!E256+'rashodi-programska'!E230+'rashodi-programska'!E219+'rashodi-programska'!E279+'rashodi-programska'!E291</f>
        <v>33463</v>
      </c>
      <c r="G36" s="203">
        <f t="shared" ref="G36:G49" si="13">ROUND(F36/D36*100,2)</f>
        <v>119.68</v>
      </c>
      <c r="H36" s="192">
        <f t="shared" si="12"/>
        <v>95.15</v>
      </c>
    </row>
    <row r="37" spans="1:8" ht="19.899999999999999" customHeight="1" x14ac:dyDescent="0.2">
      <c r="A37" s="103">
        <v>313</v>
      </c>
      <c r="B37" s="146" t="s">
        <v>98</v>
      </c>
      <c r="C37" s="147"/>
      <c r="D37" s="147">
        <f>SUM('rashodi-programska'!C28,'rashodi-programska'!C83,'rashodi-programska'!C144,'rashodi-programska'!C221,'rashodi-programska'!C232,'rashodi-programska'!C250,'rashodi-programska'!C258+'rashodi-programska'!C293+'rashodi-programska'!C281)</f>
        <v>97201.11</v>
      </c>
      <c r="E37" s="147">
        <f>SUM('rashodi-programska'!D28,'rashodi-programska'!D83,'rashodi-programska'!D144,'rashodi-programska'!D221,'rashodi-programska'!D232,'rashodi-programska'!D250,'rashodi-programska'!D258+'rashodi-programska'!D293+'rashodi-programska'!D281)</f>
        <v>193835</v>
      </c>
      <c r="F37" s="147">
        <f>SUM('rashodi-programska'!E28,'rashodi-programska'!E83,'rashodi-programska'!E144,'rashodi-programska'!E221,'rashodi-programska'!E232,'rashodi-programska'!E250,'rashodi-programska'!E258+'rashodi-programska'!E293+'rashodi-programska'!E281)</f>
        <v>109753.35999999999</v>
      </c>
      <c r="G37" s="203">
        <f t="shared" si="13"/>
        <v>112.91</v>
      </c>
      <c r="H37" s="192">
        <f t="shared" si="12"/>
        <v>56.62</v>
      </c>
    </row>
    <row r="38" spans="1:8" s="99" customFormat="1" ht="19.899999999999999" customHeight="1" x14ac:dyDescent="0.2">
      <c r="A38" s="100">
        <v>32</v>
      </c>
      <c r="B38" s="101" t="s">
        <v>130</v>
      </c>
      <c r="C38" s="145">
        <f>SUM(C39:C43)</f>
        <v>0</v>
      </c>
      <c r="D38" s="145">
        <f t="shared" ref="D38:F38" si="14">SUM(D39:D43)</f>
        <v>92145.38</v>
      </c>
      <c r="E38" s="145">
        <f t="shared" si="14"/>
        <v>193842.50999999998</v>
      </c>
      <c r="F38" s="145">
        <f t="shared" si="14"/>
        <v>97476.61</v>
      </c>
      <c r="G38" s="202">
        <f t="shared" si="13"/>
        <v>105.79</v>
      </c>
      <c r="H38" s="206">
        <f>ROUND(F38/E38*100,2)</f>
        <v>50.29</v>
      </c>
    </row>
    <row r="39" spans="1:8" ht="19.899999999999999" customHeight="1" x14ac:dyDescent="0.2">
      <c r="A39" s="103">
        <v>321</v>
      </c>
      <c r="B39" s="146" t="s">
        <v>100</v>
      </c>
      <c r="C39" s="147"/>
      <c r="D39" s="147">
        <f>'rashodi-programska'!C41+'rashodi-programska'!C86+'rashodi-programska'!C187+'rashodi-programska'!C261+'rashodi-programska'!C148+'rashodi-programska'!C284+'rashodi-programska'!C241+'rashodi-programska'!C235+'rashodi-programska'!C224+'rashodi-programska'!C117+'rashodi-programska'!C296+'rashodi-programska'!C31</f>
        <v>26218.050000000003</v>
      </c>
      <c r="E39" s="147">
        <f>'rashodi-programska'!D41+'rashodi-programska'!D86+'rashodi-programska'!D187+'rashodi-programska'!D261+'rashodi-programska'!D148+'rashodi-programska'!D284+'rashodi-programska'!D241+'rashodi-programska'!D235+'rashodi-programska'!D224+'rashodi-programska'!D117+'rashodi-programska'!D296+'rashodi-programska'!D31</f>
        <v>43826.5</v>
      </c>
      <c r="F39" s="147">
        <f>'rashodi-programska'!E41+'rashodi-programska'!E86+'rashodi-programska'!E187+'rashodi-programska'!E261+'rashodi-programska'!E148+'rashodi-programska'!E284+'rashodi-programska'!E241+'rashodi-programska'!E235+'rashodi-programska'!E224+'rashodi-programska'!E117+'rashodi-programska'!E296+'rashodi-programska'!E31</f>
        <v>30986.379999999997</v>
      </c>
      <c r="G39" s="203">
        <f t="shared" si="13"/>
        <v>118.19</v>
      </c>
      <c r="H39" s="192">
        <f t="shared" ref="H39:H43" si="15">ROUND(F39/E39*100,2)</f>
        <v>70.7</v>
      </c>
    </row>
    <row r="40" spans="1:8" ht="19.899999999999999" customHeight="1" x14ac:dyDescent="0.2">
      <c r="A40" s="103">
        <v>322</v>
      </c>
      <c r="B40" s="146" t="s">
        <v>101</v>
      </c>
      <c r="C40" s="147"/>
      <c r="D40" s="147">
        <f>'rashodi-programska'!C46+'rashodi-programska'!C89+'rashodi-programska'!C119+'rashodi-programska'!C150+'rashodi-programska'!C189+'rashodi-programska'!C267+'rashodi-programska'!C272+'rashodi-programska'!C243+'rashodi-programska'!C302</f>
        <v>52823.45</v>
      </c>
      <c r="E40" s="147">
        <f>'rashodi-programska'!D46+'rashodi-programska'!D89+'rashodi-programska'!D119+'rashodi-programska'!D150+'rashodi-programska'!D189+'rashodi-programska'!D267+'rashodi-programska'!D272+'rashodi-programska'!D243+'rashodi-programska'!D302</f>
        <v>113689.31999999999</v>
      </c>
      <c r="F40" s="147">
        <f>'rashodi-programska'!E46+'rashodi-programska'!E89+'rashodi-programska'!E119+'rashodi-programska'!E150+'rashodi-programska'!E189+'rashodi-programska'!E267+'rashodi-programska'!E272+'rashodi-programska'!E243</f>
        <v>52614.97</v>
      </c>
      <c r="G40" s="203">
        <f t="shared" si="13"/>
        <v>99.61</v>
      </c>
      <c r="H40" s="192">
        <f t="shared" si="15"/>
        <v>46.28</v>
      </c>
    </row>
    <row r="41" spans="1:8" ht="19.899999999999999" customHeight="1" x14ac:dyDescent="0.2">
      <c r="A41" s="103">
        <v>323</v>
      </c>
      <c r="B41" s="146" t="s">
        <v>102</v>
      </c>
      <c r="C41" s="147"/>
      <c r="D41" s="147">
        <f>'rashodi-programska'!C53+'rashodi-programska'!C94+'rashodi-programska'!C123+'rashodi-programska'!C154+'rashodi-programska'!C193+'rashodi-programska'!C208+'rashodi-programska'!C299</f>
        <v>10140.970000000001</v>
      </c>
      <c r="E41" s="147">
        <f>'rashodi-programska'!D53+'rashodi-programska'!D94+'rashodi-programska'!D123+'rashodi-programska'!D154+'rashodi-programska'!D193+'rashodi-programska'!D208+'rashodi-programska'!D299</f>
        <v>21813.18</v>
      </c>
      <c r="F41" s="147">
        <f>'rashodi-programska'!E53+'rashodi-programska'!E94+'rashodi-programska'!E123+'rashodi-programska'!E154+'rashodi-programska'!E193+'rashodi-programska'!E208+'rashodi-programska'!E299</f>
        <v>13139.749999999998</v>
      </c>
      <c r="G41" s="203">
        <f t="shared" si="13"/>
        <v>129.57</v>
      </c>
      <c r="H41" s="192">
        <f t="shared" si="15"/>
        <v>60.24</v>
      </c>
    </row>
    <row r="42" spans="1:8" ht="19.899999999999999" customHeight="1" x14ac:dyDescent="0.2">
      <c r="A42" s="103">
        <v>324</v>
      </c>
      <c r="B42" s="146" t="s">
        <v>131</v>
      </c>
      <c r="C42" s="147"/>
      <c r="D42" s="147">
        <f>'rashodi-programska'!C63+'rashodi-programska'!C127+'rashodi-programska'!C161+'rashodi-programska'!C100</f>
        <v>264.91000000000003</v>
      </c>
      <c r="E42" s="147">
        <f>'rashodi-programska'!D63+'rashodi-programska'!D127+'rashodi-programska'!D161+'rashodi-programska'!D100</f>
        <v>5228.58</v>
      </c>
      <c r="F42" s="147">
        <f>'rashodi-programska'!E63+'rashodi-programska'!E127+'rashodi-programska'!E161+'rashodi-programska'!E100</f>
        <v>0</v>
      </c>
      <c r="G42" s="203">
        <f t="shared" si="13"/>
        <v>0</v>
      </c>
      <c r="H42" s="192">
        <f t="shared" si="15"/>
        <v>0</v>
      </c>
    </row>
    <row r="43" spans="1:8" ht="19.899999999999999" customHeight="1" x14ac:dyDescent="0.2">
      <c r="A43" s="103">
        <v>329</v>
      </c>
      <c r="B43" s="146" t="s">
        <v>44</v>
      </c>
      <c r="C43" s="147"/>
      <c r="D43" s="147">
        <f>'rashodi-programska'!C33+'rashodi-programska'!C65+'rashodi-programska'!C102+'rashodi-programska'!C129+'rashodi-programska'!C163+'rashodi-programska'!C197</f>
        <v>2698</v>
      </c>
      <c r="E43" s="147">
        <f>'rashodi-programska'!D33+'rashodi-programska'!D65+'rashodi-programska'!D102+'rashodi-programska'!D129+'rashodi-programska'!D163+'rashodi-programska'!D197</f>
        <v>9284.93</v>
      </c>
      <c r="F43" s="147">
        <f>'rashodi-programska'!E33+'rashodi-programska'!E65+'rashodi-programska'!E102+'rashodi-programska'!E129+'rashodi-programska'!E163+'rashodi-programska'!E197</f>
        <v>735.51</v>
      </c>
      <c r="G43" s="203">
        <f t="shared" si="13"/>
        <v>27.26</v>
      </c>
      <c r="H43" s="192">
        <f t="shared" si="15"/>
        <v>7.92</v>
      </c>
    </row>
    <row r="44" spans="1:8" s="99" customFormat="1" ht="19.899999999999999" customHeight="1" x14ac:dyDescent="0.2">
      <c r="A44" s="100">
        <v>34</v>
      </c>
      <c r="B44" s="101" t="s">
        <v>132</v>
      </c>
      <c r="C44" s="145">
        <f>C45</f>
        <v>0</v>
      </c>
      <c r="D44" s="145">
        <f t="shared" ref="D44:E44" si="16">D45</f>
        <v>2.5499999999999998</v>
      </c>
      <c r="E44" s="145">
        <f t="shared" si="16"/>
        <v>132.72</v>
      </c>
      <c r="F44" s="145">
        <f>F45</f>
        <v>0.42</v>
      </c>
      <c r="G44" s="202">
        <f t="shared" si="13"/>
        <v>16.47</v>
      </c>
      <c r="H44" s="206">
        <f t="shared" ref="H44:H51" si="17">ROUND(F44/E44*100,2)</f>
        <v>0.32</v>
      </c>
    </row>
    <row r="45" spans="1:8" ht="19.899999999999999" customHeight="1" x14ac:dyDescent="0.2">
      <c r="A45" s="103">
        <v>343</v>
      </c>
      <c r="B45" s="146" t="s">
        <v>103</v>
      </c>
      <c r="C45" s="147"/>
      <c r="D45" s="147">
        <f>'rashodi-programska'!C72+'rashodi-programska'!C170</f>
        <v>2.5499999999999998</v>
      </c>
      <c r="E45" s="147">
        <f>'rashodi-programska'!D72+'rashodi-programska'!D170</f>
        <v>132.72</v>
      </c>
      <c r="F45" s="147">
        <f>'rashodi-programska'!E72+'rashodi-programska'!E170</f>
        <v>0.42</v>
      </c>
      <c r="G45" s="203">
        <f t="shared" si="13"/>
        <v>16.47</v>
      </c>
      <c r="H45" s="192">
        <f t="shared" si="17"/>
        <v>0.32</v>
      </c>
    </row>
    <row r="46" spans="1:8" s="99" customFormat="1" ht="29.25" customHeight="1" x14ac:dyDescent="0.2">
      <c r="A46" s="100">
        <v>37</v>
      </c>
      <c r="B46" s="101" t="s">
        <v>151</v>
      </c>
      <c r="C46" s="145">
        <f>C47</f>
        <v>0</v>
      </c>
      <c r="D46" s="145">
        <f t="shared" ref="D46:E46" si="18">D47</f>
        <v>0</v>
      </c>
      <c r="E46" s="145">
        <f t="shared" si="18"/>
        <v>6652.47</v>
      </c>
      <c r="F46" s="145">
        <f>F47</f>
        <v>0</v>
      </c>
      <c r="G46" s="202" t="e">
        <f t="shared" si="13"/>
        <v>#DIV/0!</v>
      </c>
      <c r="H46" s="206">
        <f t="shared" si="17"/>
        <v>0</v>
      </c>
    </row>
    <row r="47" spans="1:8" ht="19.899999999999999" customHeight="1" x14ac:dyDescent="0.2">
      <c r="A47" s="103">
        <v>372</v>
      </c>
      <c r="B47" s="146" t="s">
        <v>152</v>
      </c>
      <c r="C47" s="147"/>
      <c r="D47" s="147">
        <f>'rashodi-programska'!C173</f>
        <v>0</v>
      </c>
      <c r="E47" s="147">
        <f>'rashodi-programska'!D173</f>
        <v>6652.47</v>
      </c>
      <c r="F47" s="147">
        <f>'rashodi-programska'!E173</f>
        <v>0</v>
      </c>
      <c r="G47" s="203" t="e">
        <f t="shared" si="13"/>
        <v>#DIV/0!</v>
      </c>
      <c r="H47" s="192">
        <f t="shared" si="17"/>
        <v>0</v>
      </c>
    </row>
    <row r="48" spans="1:8" ht="19.899999999999999" customHeight="1" x14ac:dyDescent="0.2">
      <c r="A48" s="100">
        <v>38</v>
      </c>
      <c r="B48" s="101" t="s">
        <v>193</v>
      </c>
      <c r="C48" s="145">
        <f>SUM(C49)</f>
        <v>0</v>
      </c>
      <c r="D48" s="145">
        <f t="shared" ref="D48:F48" si="19">SUM(D49)</f>
        <v>481.04</v>
      </c>
      <c r="E48" s="145">
        <f t="shared" si="19"/>
        <v>0</v>
      </c>
      <c r="F48" s="145">
        <f t="shared" si="19"/>
        <v>467.25</v>
      </c>
      <c r="G48" s="202">
        <f t="shared" si="13"/>
        <v>97.13</v>
      </c>
      <c r="H48" s="206" t="e">
        <f t="shared" si="17"/>
        <v>#DIV/0!</v>
      </c>
    </row>
    <row r="49" spans="1:9" ht="19.899999999999999" customHeight="1" x14ac:dyDescent="0.2">
      <c r="A49" s="103">
        <v>381</v>
      </c>
      <c r="B49" s="146" t="s">
        <v>55</v>
      </c>
      <c r="C49" s="147"/>
      <c r="D49" s="147">
        <f>SUM('rashodi-programska'!C176)</f>
        <v>481.04</v>
      </c>
      <c r="E49" s="147">
        <f>SUM('rashodi-programska'!D176)</f>
        <v>0</v>
      </c>
      <c r="F49" s="147">
        <f>SUM('rashodi-programska'!E176)</f>
        <v>467.25</v>
      </c>
      <c r="G49" s="203">
        <f t="shared" si="13"/>
        <v>97.13</v>
      </c>
      <c r="H49" s="192" t="e">
        <f t="shared" si="17"/>
        <v>#DIV/0!</v>
      </c>
    </row>
    <row r="50" spans="1:9" s="102" customFormat="1" ht="19.899999999999999" customHeight="1" x14ac:dyDescent="0.2">
      <c r="A50" s="97">
        <v>4</v>
      </c>
      <c r="B50" s="148" t="s">
        <v>92</v>
      </c>
      <c r="C50" s="149">
        <f>C51</f>
        <v>0</v>
      </c>
      <c r="D50" s="149">
        <f t="shared" ref="D50:E50" si="20">D51</f>
        <v>0</v>
      </c>
      <c r="E50" s="149">
        <f t="shared" si="20"/>
        <v>22888.71</v>
      </c>
      <c r="F50" s="149">
        <f>F51</f>
        <v>60.63</v>
      </c>
      <c r="G50" s="194" t="e">
        <f>ROUND(F50/D50*100,2)</f>
        <v>#DIV/0!</v>
      </c>
      <c r="H50" s="191">
        <f t="shared" si="17"/>
        <v>0.26</v>
      </c>
      <c r="I50" s="171"/>
    </row>
    <row r="51" spans="1:9" s="99" customFormat="1" ht="19.899999999999999" customHeight="1" x14ac:dyDescent="0.2">
      <c r="A51" s="100">
        <v>42</v>
      </c>
      <c r="B51" s="101" t="s">
        <v>133</v>
      </c>
      <c r="C51" s="145">
        <f>SUM(C52:C53)</f>
        <v>0</v>
      </c>
      <c r="D51" s="145">
        <f t="shared" ref="D51:E51" si="21">SUM(D52:D53)</f>
        <v>0</v>
      </c>
      <c r="E51" s="145">
        <f t="shared" si="21"/>
        <v>22888.71</v>
      </c>
      <c r="F51" s="145">
        <f>SUM(F52:F53)</f>
        <v>60.63</v>
      </c>
      <c r="G51" s="202" t="e">
        <f>ROUND(F51/D51*100,2)</f>
        <v>#DIV/0!</v>
      </c>
      <c r="H51" s="206">
        <f t="shared" si="17"/>
        <v>0.26</v>
      </c>
    </row>
    <row r="52" spans="1:9" ht="19.899999999999999" customHeight="1" x14ac:dyDescent="0.2">
      <c r="A52" s="103">
        <v>422</v>
      </c>
      <c r="B52" s="146" t="s">
        <v>105</v>
      </c>
      <c r="C52" s="147">
        <v>0</v>
      </c>
      <c r="D52" s="147">
        <f>'rashodi-programska'!C106+'rashodi-programska'!C134+'rashodi-programska'!C179+'rashodi-programska'!C201+'rashodi-programska'!C211</f>
        <v>0</v>
      </c>
      <c r="E52" s="147">
        <f>'rashodi-programska'!D106+'rashodi-programska'!D134+'rashodi-programska'!D179+'rashodi-programska'!D201+'rashodi-programska'!D211</f>
        <v>6298.49</v>
      </c>
      <c r="F52" s="147">
        <f>'rashodi-programska'!E106+'rashodi-programska'!E134+'rashodi-programska'!E179+'rashodi-programska'!E201+'rashodi-programska'!E211</f>
        <v>60.63</v>
      </c>
      <c r="G52" s="203" t="e">
        <f>ROUND(F52/D52*100,2)</f>
        <v>#DIV/0!</v>
      </c>
      <c r="H52" s="192">
        <f t="shared" ref="H52:H53" si="22">ROUND(F52/E52*100,2)</f>
        <v>0.96</v>
      </c>
    </row>
    <row r="53" spans="1:9" ht="19.899999999999999" customHeight="1" x14ac:dyDescent="0.2">
      <c r="A53" s="103">
        <v>424</v>
      </c>
      <c r="B53" s="146" t="s">
        <v>134</v>
      </c>
      <c r="C53" s="147"/>
      <c r="D53" s="147">
        <f>'rashodi-programska'!C113+'rashodi-programska'!C136+'rashodi-programska'!C183+'rashodi-programska'!C204</f>
        <v>0</v>
      </c>
      <c r="E53" s="147">
        <f>'rashodi-programska'!D113+'rashodi-programska'!D136+'rashodi-programska'!D183+'rashodi-programska'!D204</f>
        <v>16590.22</v>
      </c>
      <c r="F53" s="147">
        <f>'rashodi-programska'!E113+'rashodi-programska'!E136+'rashodi-programska'!E183+'rashodi-programska'!E204</f>
        <v>0</v>
      </c>
      <c r="G53" s="203" t="e">
        <f>ROUND(F53/D53*100,2)</f>
        <v>#DIV/0!</v>
      </c>
      <c r="H53" s="192">
        <f t="shared" si="22"/>
        <v>0</v>
      </c>
    </row>
    <row r="54" spans="1:9" s="102" customFormat="1" ht="19.899999999999999" customHeight="1" x14ac:dyDescent="0.2">
      <c r="A54" s="106"/>
      <c r="B54" s="150" t="s">
        <v>135</v>
      </c>
      <c r="C54" s="137">
        <f>C33+C50</f>
        <v>0</v>
      </c>
      <c r="D54" s="137">
        <f>D33+D50</f>
        <v>812773.29</v>
      </c>
      <c r="E54" s="137">
        <f>+E33+E50</f>
        <v>1641859.8699999999</v>
      </c>
      <c r="F54" s="137">
        <f>F33+F50</f>
        <v>903677.78</v>
      </c>
      <c r="G54" s="198">
        <f>ROUND(F54/D54*100,2)</f>
        <v>111.18</v>
      </c>
      <c r="H54" s="243">
        <f>ROUND(F54/E54*100,2)</f>
        <v>55.04</v>
      </c>
    </row>
    <row r="55" spans="1:9" ht="19.899999999999999" customHeight="1" x14ac:dyDescent="0.2">
      <c r="H55" s="200"/>
    </row>
    <row r="56" spans="1:9" ht="19.899999999999999" customHeight="1" x14ac:dyDescent="0.2">
      <c r="H56" s="200"/>
    </row>
    <row r="57" spans="1:9" ht="19.899999999999999" customHeight="1" x14ac:dyDescent="0.2">
      <c r="H57" s="200"/>
    </row>
    <row r="58" spans="1:9" ht="19.899999999999999" customHeight="1" x14ac:dyDescent="0.2">
      <c r="H58" s="200"/>
    </row>
    <row r="59" spans="1:9" ht="19.899999999999999" customHeight="1" x14ac:dyDescent="0.2">
      <c r="H59" s="200"/>
    </row>
    <row r="60" spans="1:9" ht="19.899999999999999" customHeight="1" x14ac:dyDescent="0.2">
      <c r="H60" s="200"/>
    </row>
    <row r="61" spans="1:9" ht="19.899999999999999" customHeight="1" x14ac:dyDescent="0.2">
      <c r="H61" s="200"/>
    </row>
    <row r="62" spans="1:9" ht="19.899999999999999" customHeight="1" x14ac:dyDescent="0.2">
      <c r="H62" s="200"/>
    </row>
    <row r="63" spans="1:9" ht="19.899999999999999" customHeight="1" x14ac:dyDescent="0.2">
      <c r="H63" s="200"/>
    </row>
    <row r="64" spans="1:9" ht="19.899999999999999" customHeight="1" x14ac:dyDescent="0.2">
      <c r="H64" s="200"/>
    </row>
    <row r="65" spans="8:8" ht="19.899999999999999" customHeight="1" x14ac:dyDescent="0.2">
      <c r="H65" s="200"/>
    </row>
    <row r="66" spans="8:8" ht="19.899999999999999" customHeight="1" x14ac:dyDescent="0.2">
      <c r="H66" s="200"/>
    </row>
    <row r="67" spans="8:8" ht="19.899999999999999" customHeight="1" x14ac:dyDescent="0.2">
      <c r="H67" s="200"/>
    </row>
    <row r="68" spans="8:8" ht="19.899999999999999" customHeight="1" x14ac:dyDescent="0.2">
      <c r="H68" s="200"/>
    </row>
    <row r="69" spans="8:8" ht="19.899999999999999" customHeight="1" x14ac:dyDescent="0.2">
      <c r="H69" s="200"/>
    </row>
    <row r="70" spans="8:8" ht="19.899999999999999" customHeight="1" x14ac:dyDescent="0.2"/>
    <row r="71" spans="8:8" ht="19.899999999999999" customHeight="1" x14ac:dyDescent="0.2"/>
    <row r="72" spans="8:8" ht="19.899999999999999" customHeight="1" x14ac:dyDescent="0.2"/>
    <row r="73" spans="8:8" ht="19.899999999999999" customHeight="1" x14ac:dyDescent="0.2"/>
    <row r="74" spans="8:8" ht="19.899999999999999" customHeight="1" x14ac:dyDescent="0.2"/>
    <row r="75" spans="8:8" ht="19.899999999999999" customHeight="1" x14ac:dyDescent="0.2"/>
    <row r="76" spans="8:8" ht="19.899999999999999" customHeight="1" x14ac:dyDescent="0.2"/>
    <row r="77" spans="8:8" ht="19.899999999999999" customHeight="1" x14ac:dyDescent="0.2"/>
    <row r="78" spans="8:8" ht="19.899999999999999" customHeight="1" x14ac:dyDescent="0.2"/>
    <row r="79" spans="8:8" ht="19.899999999999999" customHeight="1" x14ac:dyDescent="0.2"/>
    <row r="80" spans="8:8" ht="19.899999999999999" customHeight="1" x14ac:dyDescent="0.2"/>
    <row r="81" ht="19.899999999999999" customHeight="1" x14ac:dyDescent="0.2"/>
    <row r="82" ht="19.899999999999999" customHeight="1" x14ac:dyDescent="0.2"/>
    <row r="83" ht="19.899999999999999" customHeight="1" x14ac:dyDescent="0.2"/>
  </sheetData>
  <mergeCells count="8">
    <mergeCell ref="A2:H2"/>
    <mergeCell ref="A4:H4"/>
    <mergeCell ref="A3:F3"/>
    <mergeCell ref="A12:B12"/>
    <mergeCell ref="A32:B32"/>
    <mergeCell ref="A6:H6"/>
    <mergeCell ref="A7:H7"/>
    <mergeCell ref="A9:H9"/>
  </mergeCells>
  <pageMargins left="0.78740157480314965" right="0" top="0.59055118110236227" bottom="0.39370078740157483" header="0.31496062992125984" footer="0.31496062992125984"/>
  <pageSetup paperSize="9" scale="90" orientation="landscape" horizontalDpi="300" verticalDpi="300" r:id="rId1"/>
  <headerFoot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3"/>
  <sheetViews>
    <sheetView workbookViewId="0">
      <selection activeCell="G4" sqref="G4"/>
    </sheetView>
  </sheetViews>
  <sheetFormatPr defaultRowHeight="12.75" x14ac:dyDescent="0.2"/>
  <cols>
    <col min="1" max="1" width="1" customWidth="1"/>
    <col min="2" max="2" width="37.7109375" customWidth="1"/>
    <col min="3" max="6" width="25.28515625" customWidth="1"/>
    <col min="7" max="8" width="15.7109375" customWidth="1"/>
  </cols>
  <sheetData>
    <row r="1" spans="2:8" ht="18" x14ac:dyDescent="0.2">
      <c r="B1" s="219"/>
      <c r="C1" s="219"/>
      <c r="D1" s="219"/>
      <c r="E1" s="219"/>
      <c r="F1" s="220"/>
      <c r="G1" s="220"/>
      <c r="H1" s="220"/>
    </row>
    <row r="2" spans="2:8" ht="15.75" customHeight="1" x14ac:dyDescent="0.2">
      <c r="B2" s="324" t="s">
        <v>197</v>
      </c>
      <c r="C2" s="324"/>
      <c r="D2" s="324"/>
      <c r="E2" s="324"/>
      <c r="F2" s="324"/>
      <c r="G2" s="324"/>
      <c r="H2" s="324"/>
    </row>
    <row r="3" spans="2:8" ht="18" x14ac:dyDescent="0.2">
      <c r="B3" s="219"/>
      <c r="C3" s="219"/>
      <c r="D3" s="219"/>
      <c r="E3" s="219"/>
      <c r="F3" s="220"/>
      <c r="G3" s="220"/>
      <c r="H3" s="220"/>
    </row>
    <row r="4" spans="2:8" ht="25.5" x14ac:dyDescent="0.2">
      <c r="B4" s="221" t="s">
        <v>198</v>
      </c>
      <c r="C4" s="221" t="s">
        <v>269</v>
      </c>
      <c r="D4" s="221" t="s">
        <v>270</v>
      </c>
      <c r="E4" s="221" t="s">
        <v>271</v>
      </c>
      <c r="F4" s="221" t="s">
        <v>272</v>
      </c>
      <c r="G4" s="221" t="s">
        <v>87</v>
      </c>
      <c r="H4" s="221" t="s">
        <v>199</v>
      </c>
    </row>
    <row r="5" spans="2:8" x14ac:dyDescent="0.2">
      <c r="B5" s="221">
        <v>1</v>
      </c>
      <c r="C5" s="221">
        <v>2</v>
      </c>
      <c r="D5" s="221">
        <v>3</v>
      </c>
      <c r="E5" s="221">
        <v>4</v>
      </c>
      <c r="F5" s="221">
        <v>5</v>
      </c>
      <c r="G5" s="221" t="s">
        <v>200</v>
      </c>
      <c r="H5" s="221" t="s">
        <v>201</v>
      </c>
    </row>
    <row r="6" spans="2:8" ht="15.75" customHeight="1" x14ac:dyDescent="0.2">
      <c r="B6" s="222" t="s">
        <v>163</v>
      </c>
      <c r="C6" s="232">
        <f>SUM(C7)</f>
        <v>0</v>
      </c>
      <c r="D6" s="232">
        <f>SUM(D7)</f>
        <v>0</v>
      </c>
      <c r="E6" s="232">
        <f t="shared" ref="E6:F6" si="0">SUM(E7)</f>
        <v>0</v>
      </c>
      <c r="F6" s="232">
        <f t="shared" si="0"/>
        <v>0</v>
      </c>
      <c r="G6" s="233" t="e">
        <f>F6/C6*100</f>
        <v>#DIV/0!</v>
      </c>
      <c r="H6" s="233" t="e">
        <f>F6/E6*100</f>
        <v>#DIV/0!</v>
      </c>
    </row>
    <row r="7" spans="2:8" ht="15.75" customHeight="1" x14ac:dyDescent="0.2">
      <c r="B7" s="222" t="s">
        <v>202</v>
      </c>
      <c r="C7" s="232">
        <f>SUM(C8:C9)</f>
        <v>0</v>
      </c>
      <c r="D7" s="232">
        <f>SUM(D8:D9)</f>
        <v>0</v>
      </c>
      <c r="E7" s="232">
        <f t="shared" ref="E7:F7" si="1">SUM(E8:E9)</f>
        <v>0</v>
      </c>
      <c r="F7" s="232">
        <f t="shared" si="1"/>
        <v>0</v>
      </c>
      <c r="G7" s="233" t="e">
        <f t="shared" ref="G7" si="2">F7/C7*100</f>
        <v>#DIV/0!</v>
      </c>
      <c r="H7" s="233" t="e">
        <f t="shared" ref="H7" si="3">F7/E7*100</f>
        <v>#DIV/0!</v>
      </c>
    </row>
    <row r="8" spans="2:8" x14ac:dyDescent="0.2">
      <c r="B8" s="225" t="s">
        <v>203</v>
      </c>
      <c r="C8" s="232"/>
      <c r="D8" s="232"/>
      <c r="E8" s="232"/>
      <c r="F8" s="232"/>
      <c r="G8" s="233"/>
      <c r="H8" s="233"/>
    </row>
    <row r="9" spans="2:8" x14ac:dyDescent="0.2">
      <c r="B9" s="226" t="s">
        <v>204</v>
      </c>
      <c r="C9" s="232"/>
      <c r="D9" s="232"/>
      <c r="E9" s="232"/>
      <c r="F9" s="232"/>
      <c r="G9" s="233"/>
      <c r="H9" s="233"/>
    </row>
    <row r="10" spans="2:8" x14ac:dyDescent="0.2">
      <c r="B10" s="226"/>
      <c r="C10" s="223"/>
      <c r="D10" s="223"/>
      <c r="E10" s="223"/>
      <c r="F10" s="224"/>
      <c r="G10" s="224"/>
      <c r="H10" s="224"/>
    </row>
    <row r="11" spans="2:8" x14ac:dyDescent="0.2">
      <c r="B11" s="222"/>
      <c r="C11" s="223"/>
      <c r="D11" s="223"/>
      <c r="E11" s="227"/>
      <c r="F11" s="224"/>
      <c r="G11" s="224"/>
      <c r="H11" s="224"/>
    </row>
    <row r="12" spans="2:8" x14ac:dyDescent="0.2">
      <c r="B12" s="228"/>
      <c r="C12" s="223"/>
      <c r="D12" s="223"/>
      <c r="E12" s="227"/>
      <c r="F12" s="224"/>
      <c r="G12" s="224"/>
      <c r="H12" s="224"/>
    </row>
    <row r="13" spans="2:8" x14ac:dyDescent="0.2">
      <c r="B13" s="229"/>
      <c r="C13" s="223"/>
      <c r="D13" s="223"/>
      <c r="E13" s="227"/>
      <c r="F13" s="224"/>
      <c r="G13" s="224"/>
      <c r="H13" s="224"/>
    </row>
  </sheetData>
  <mergeCells count="1">
    <mergeCell ref="B2:H2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2"/>
  <sheetViews>
    <sheetView topLeftCell="A19" zoomScale="130" zoomScaleNormal="130" workbookViewId="0">
      <selection activeCell="E11" sqref="E11"/>
    </sheetView>
  </sheetViews>
  <sheetFormatPr defaultColWidth="11.42578125" defaultRowHeight="11.25" x14ac:dyDescent="0.2"/>
  <cols>
    <col min="1" max="1" width="8" style="29" customWidth="1"/>
    <col min="2" max="2" width="40.140625" style="29" customWidth="1"/>
    <col min="3" max="3" width="13.28515625" style="29" customWidth="1"/>
    <col min="4" max="6" width="13.42578125" style="124" customWidth="1"/>
    <col min="7" max="7" width="14.42578125" style="124" customWidth="1"/>
    <col min="8" max="8" width="13.42578125" style="200" customWidth="1"/>
    <col min="9" max="224" width="11.42578125" style="29"/>
    <col min="225" max="225" width="16" style="29" customWidth="1"/>
    <col min="226" max="232" width="17.5703125" style="29" customWidth="1"/>
    <col min="233" max="233" width="7.85546875" style="29" customWidth="1"/>
    <col min="234" max="234" width="14.28515625" style="29" customWidth="1"/>
    <col min="235" max="235" width="7.85546875" style="29" customWidth="1"/>
    <col min="236" max="480" width="11.42578125" style="29"/>
    <col min="481" max="481" width="16" style="29" customWidth="1"/>
    <col min="482" max="488" width="17.5703125" style="29" customWidth="1"/>
    <col min="489" max="489" width="7.85546875" style="29" customWidth="1"/>
    <col min="490" max="490" width="14.28515625" style="29" customWidth="1"/>
    <col min="491" max="491" width="7.85546875" style="29" customWidth="1"/>
    <col min="492" max="736" width="11.42578125" style="29"/>
    <col min="737" max="737" width="16" style="29" customWidth="1"/>
    <col min="738" max="744" width="17.5703125" style="29" customWidth="1"/>
    <col min="745" max="745" width="7.85546875" style="29" customWidth="1"/>
    <col min="746" max="746" width="14.28515625" style="29" customWidth="1"/>
    <col min="747" max="747" width="7.85546875" style="29" customWidth="1"/>
    <col min="748" max="992" width="11.42578125" style="29"/>
    <col min="993" max="993" width="16" style="29" customWidth="1"/>
    <col min="994" max="1000" width="17.5703125" style="29" customWidth="1"/>
    <col min="1001" max="1001" width="7.85546875" style="29" customWidth="1"/>
    <col min="1002" max="1002" width="14.28515625" style="29" customWidth="1"/>
    <col min="1003" max="1003" width="7.85546875" style="29" customWidth="1"/>
    <col min="1004" max="1248" width="11.42578125" style="29"/>
    <col min="1249" max="1249" width="16" style="29" customWidth="1"/>
    <col min="1250" max="1256" width="17.5703125" style="29" customWidth="1"/>
    <col min="1257" max="1257" width="7.85546875" style="29" customWidth="1"/>
    <col min="1258" max="1258" width="14.28515625" style="29" customWidth="1"/>
    <col min="1259" max="1259" width="7.85546875" style="29" customWidth="1"/>
    <col min="1260" max="1504" width="11.42578125" style="29"/>
    <col min="1505" max="1505" width="16" style="29" customWidth="1"/>
    <col min="1506" max="1512" width="17.5703125" style="29" customWidth="1"/>
    <col min="1513" max="1513" width="7.85546875" style="29" customWidth="1"/>
    <col min="1514" max="1514" width="14.28515625" style="29" customWidth="1"/>
    <col min="1515" max="1515" width="7.85546875" style="29" customWidth="1"/>
    <col min="1516" max="1760" width="11.42578125" style="29"/>
    <col min="1761" max="1761" width="16" style="29" customWidth="1"/>
    <col min="1762" max="1768" width="17.5703125" style="29" customWidth="1"/>
    <col min="1769" max="1769" width="7.85546875" style="29" customWidth="1"/>
    <col min="1770" max="1770" width="14.28515625" style="29" customWidth="1"/>
    <col min="1771" max="1771" width="7.85546875" style="29" customWidth="1"/>
    <col min="1772" max="2016" width="11.42578125" style="29"/>
    <col min="2017" max="2017" width="16" style="29" customWidth="1"/>
    <col min="2018" max="2024" width="17.5703125" style="29" customWidth="1"/>
    <col min="2025" max="2025" width="7.85546875" style="29" customWidth="1"/>
    <col min="2026" max="2026" width="14.28515625" style="29" customWidth="1"/>
    <col min="2027" max="2027" width="7.85546875" style="29" customWidth="1"/>
    <col min="2028" max="2272" width="11.42578125" style="29"/>
    <col min="2273" max="2273" width="16" style="29" customWidth="1"/>
    <col min="2274" max="2280" width="17.5703125" style="29" customWidth="1"/>
    <col min="2281" max="2281" width="7.85546875" style="29" customWidth="1"/>
    <col min="2282" max="2282" width="14.28515625" style="29" customWidth="1"/>
    <col min="2283" max="2283" width="7.85546875" style="29" customWidth="1"/>
    <col min="2284" max="2528" width="11.42578125" style="29"/>
    <col min="2529" max="2529" width="16" style="29" customWidth="1"/>
    <col min="2530" max="2536" width="17.5703125" style="29" customWidth="1"/>
    <col min="2537" max="2537" width="7.85546875" style="29" customWidth="1"/>
    <col min="2538" max="2538" width="14.28515625" style="29" customWidth="1"/>
    <col min="2539" max="2539" width="7.85546875" style="29" customWidth="1"/>
    <col min="2540" max="2784" width="11.42578125" style="29"/>
    <col min="2785" max="2785" width="16" style="29" customWidth="1"/>
    <col min="2786" max="2792" width="17.5703125" style="29" customWidth="1"/>
    <col min="2793" max="2793" width="7.85546875" style="29" customWidth="1"/>
    <col min="2794" max="2794" width="14.28515625" style="29" customWidth="1"/>
    <col min="2795" max="2795" width="7.85546875" style="29" customWidth="1"/>
    <col min="2796" max="3040" width="11.42578125" style="29"/>
    <col min="3041" max="3041" width="16" style="29" customWidth="1"/>
    <col min="3042" max="3048" width="17.5703125" style="29" customWidth="1"/>
    <col min="3049" max="3049" width="7.85546875" style="29" customWidth="1"/>
    <col min="3050" max="3050" width="14.28515625" style="29" customWidth="1"/>
    <col min="3051" max="3051" width="7.85546875" style="29" customWidth="1"/>
    <col min="3052" max="3296" width="11.42578125" style="29"/>
    <col min="3297" max="3297" width="16" style="29" customWidth="1"/>
    <col min="3298" max="3304" width="17.5703125" style="29" customWidth="1"/>
    <col min="3305" max="3305" width="7.85546875" style="29" customWidth="1"/>
    <col min="3306" max="3306" width="14.28515625" style="29" customWidth="1"/>
    <col min="3307" max="3307" width="7.85546875" style="29" customWidth="1"/>
    <col min="3308" max="3552" width="11.42578125" style="29"/>
    <col min="3553" max="3553" width="16" style="29" customWidth="1"/>
    <col min="3554" max="3560" width="17.5703125" style="29" customWidth="1"/>
    <col min="3561" max="3561" width="7.85546875" style="29" customWidth="1"/>
    <col min="3562" max="3562" width="14.28515625" style="29" customWidth="1"/>
    <col min="3563" max="3563" width="7.85546875" style="29" customWidth="1"/>
    <col min="3564" max="3808" width="11.42578125" style="29"/>
    <col min="3809" max="3809" width="16" style="29" customWidth="1"/>
    <col min="3810" max="3816" width="17.5703125" style="29" customWidth="1"/>
    <col min="3817" max="3817" width="7.85546875" style="29" customWidth="1"/>
    <col min="3818" max="3818" width="14.28515625" style="29" customWidth="1"/>
    <col min="3819" max="3819" width="7.85546875" style="29" customWidth="1"/>
    <col min="3820" max="4064" width="11.42578125" style="29"/>
    <col min="4065" max="4065" width="16" style="29" customWidth="1"/>
    <col min="4066" max="4072" width="17.5703125" style="29" customWidth="1"/>
    <col min="4073" max="4073" width="7.85546875" style="29" customWidth="1"/>
    <col min="4074" max="4074" width="14.28515625" style="29" customWidth="1"/>
    <col min="4075" max="4075" width="7.85546875" style="29" customWidth="1"/>
    <col min="4076" max="4320" width="11.42578125" style="29"/>
    <col min="4321" max="4321" width="16" style="29" customWidth="1"/>
    <col min="4322" max="4328" width="17.5703125" style="29" customWidth="1"/>
    <col min="4329" max="4329" width="7.85546875" style="29" customWidth="1"/>
    <col min="4330" max="4330" width="14.28515625" style="29" customWidth="1"/>
    <col min="4331" max="4331" width="7.85546875" style="29" customWidth="1"/>
    <col min="4332" max="4576" width="11.42578125" style="29"/>
    <col min="4577" max="4577" width="16" style="29" customWidth="1"/>
    <col min="4578" max="4584" width="17.5703125" style="29" customWidth="1"/>
    <col min="4585" max="4585" width="7.85546875" style="29" customWidth="1"/>
    <col min="4586" max="4586" width="14.28515625" style="29" customWidth="1"/>
    <col min="4587" max="4587" width="7.85546875" style="29" customWidth="1"/>
    <col min="4588" max="4832" width="11.42578125" style="29"/>
    <col min="4833" max="4833" width="16" style="29" customWidth="1"/>
    <col min="4834" max="4840" width="17.5703125" style="29" customWidth="1"/>
    <col min="4841" max="4841" width="7.85546875" style="29" customWidth="1"/>
    <col min="4842" max="4842" width="14.28515625" style="29" customWidth="1"/>
    <col min="4843" max="4843" width="7.85546875" style="29" customWidth="1"/>
    <col min="4844" max="5088" width="11.42578125" style="29"/>
    <col min="5089" max="5089" width="16" style="29" customWidth="1"/>
    <col min="5090" max="5096" width="17.5703125" style="29" customWidth="1"/>
    <col min="5097" max="5097" width="7.85546875" style="29" customWidth="1"/>
    <col min="5098" max="5098" width="14.28515625" style="29" customWidth="1"/>
    <col min="5099" max="5099" width="7.85546875" style="29" customWidth="1"/>
    <col min="5100" max="5344" width="11.42578125" style="29"/>
    <col min="5345" max="5345" width="16" style="29" customWidth="1"/>
    <col min="5346" max="5352" width="17.5703125" style="29" customWidth="1"/>
    <col min="5353" max="5353" width="7.85546875" style="29" customWidth="1"/>
    <col min="5354" max="5354" width="14.28515625" style="29" customWidth="1"/>
    <col min="5355" max="5355" width="7.85546875" style="29" customWidth="1"/>
    <col min="5356" max="5600" width="11.42578125" style="29"/>
    <col min="5601" max="5601" width="16" style="29" customWidth="1"/>
    <col min="5602" max="5608" width="17.5703125" style="29" customWidth="1"/>
    <col min="5609" max="5609" width="7.85546875" style="29" customWidth="1"/>
    <col min="5610" max="5610" width="14.28515625" style="29" customWidth="1"/>
    <col min="5611" max="5611" width="7.85546875" style="29" customWidth="1"/>
    <col min="5612" max="5856" width="11.42578125" style="29"/>
    <col min="5857" max="5857" width="16" style="29" customWidth="1"/>
    <col min="5858" max="5864" width="17.5703125" style="29" customWidth="1"/>
    <col min="5865" max="5865" width="7.85546875" style="29" customWidth="1"/>
    <col min="5866" max="5866" width="14.28515625" style="29" customWidth="1"/>
    <col min="5867" max="5867" width="7.85546875" style="29" customWidth="1"/>
    <col min="5868" max="6112" width="11.42578125" style="29"/>
    <col min="6113" max="6113" width="16" style="29" customWidth="1"/>
    <col min="6114" max="6120" width="17.5703125" style="29" customWidth="1"/>
    <col min="6121" max="6121" width="7.85546875" style="29" customWidth="1"/>
    <col min="6122" max="6122" width="14.28515625" style="29" customWidth="1"/>
    <col min="6123" max="6123" width="7.85546875" style="29" customWidth="1"/>
    <col min="6124" max="6368" width="11.42578125" style="29"/>
    <col min="6369" max="6369" width="16" style="29" customWidth="1"/>
    <col min="6370" max="6376" width="17.5703125" style="29" customWidth="1"/>
    <col min="6377" max="6377" width="7.85546875" style="29" customWidth="1"/>
    <col min="6378" max="6378" width="14.28515625" style="29" customWidth="1"/>
    <col min="6379" max="6379" width="7.85546875" style="29" customWidth="1"/>
    <col min="6380" max="6624" width="11.42578125" style="29"/>
    <col min="6625" max="6625" width="16" style="29" customWidth="1"/>
    <col min="6626" max="6632" width="17.5703125" style="29" customWidth="1"/>
    <col min="6633" max="6633" width="7.85546875" style="29" customWidth="1"/>
    <col min="6634" max="6634" width="14.28515625" style="29" customWidth="1"/>
    <col min="6635" max="6635" width="7.85546875" style="29" customWidth="1"/>
    <col min="6636" max="6880" width="11.42578125" style="29"/>
    <col min="6881" max="6881" width="16" style="29" customWidth="1"/>
    <col min="6882" max="6888" width="17.5703125" style="29" customWidth="1"/>
    <col min="6889" max="6889" width="7.85546875" style="29" customWidth="1"/>
    <col min="6890" max="6890" width="14.28515625" style="29" customWidth="1"/>
    <col min="6891" max="6891" width="7.85546875" style="29" customWidth="1"/>
    <col min="6892" max="7136" width="11.42578125" style="29"/>
    <col min="7137" max="7137" width="16" style="29" customWidth="1"/>
    <col min="7138" max="7144" width="17.5703125" style="29" customWidth="1"/>
    <col min="7145" max="7145" width="7.85546875" style="29" customWidth="1"/>
    <col min="7146" max="7146" width="14.28515625" style="29" customWidth="1"/>
    <col min="7147" max="7147" width="7.85546875" style="29" customWidth="1"/>
    <col min="7148" max="7392" width="11.42578125" style="29"/>
    <col min="7393" max="7393" width="16" style="29" customWidth="1"/>
    <col min="7394" max="7400" width="17.5703125" style="29" customWidth="1"/>
    <col min="7401" max="7401" width="7.85546875" style="29" customWidth="1"/>
    <col min="7402" max="7402" width="14.28515625" style="29" customWidth="1"/>
    <col min="7403" max="7403" width="7.85546875" style="29" customWidth="1"/>
    <col min="7404" max="7648" width="11.42578125" style="29"/>
    <col min="7649" max="7649" width="16" style="29" customWidth="1"/>
    <col min="7650" max="7656" width="17.5703125" style="29" customWidth="1"/>
    <col min="7657" max="7657" width="7.85546875" style="29" customWidth="1"/>
    <col min="7658" max="7658" width="14.28515625" style="29" customWidth="1"/>
    <col min="7659" max="7659" width="7.85546875" style="29" customWidth="1"/>
    <col min="7660" max="7904" width="11.42578125" style="29"/>
    <col min="7905" max="7905" width="16" style="29" customWidth="1"/>
    <col min="7906" max="7912" width="17.5703125" style="29" customWidth="1"/>
    <col min="7913" max="7913" width="7.85546875" style="29" customWidth="1"/>
    <col min="7914" max="7914" width="14.28515625" style="29" customWidth="1"/>
    <col min="7915" max="7915" width="7.85546875" style="29" customWidth="1"/>
    <col min="7916" max="8160" width="11.42578125" style="29"/>
    <col min="8161" max="8161" width="16" style="29" customWidth="1"/>
    <col min="8162" max="8168" width="17.5703125" style="29" customWidth="1"/>
    <col min="8169" max="8169" width="7.85546875" style="29" customWidth="1"/>
    <col min="8170" max="8170" width="14.28515625" style="29" customWidth="1"/>
    <col min="8171" max="8171" width="7.85546875" style="29" customWidth="1"/>
    <col min="8172" max="8416" width="11.42578125" style="29"/>
    <col min="8417" max="8417" width="16" style="29" customWidth="1"/>
    <col min="8418" max="8424" width="17.5703125" style="29" customWidth="1"/>
    <col min="8425" max="8425" width="7.85546875" style="29" customWidth="1"/>
    <col min="8426" max="8426" width="14.28515625" style="29" customWidth="1"/>
    <col min="8427" max="8427" width="7.85546875" style="29" customWidth="1"/>
    <col min="8428" max="8672" width="11.42578125" style="29"/>
    <col min="8673" max="8673" width="16" style="29" customWidth="1"/>
    <col min="8674" max="8680" width="17.5703125" style="29" customWidth="1"/>
    <col min="8681" max="8681" width="7.85546875" style="29" customWidth="1"/>
    <col min="8682" max="8682" width="14.28515625" style="29" customWidth="1"/>
    <col min="8683" max="8683" width="7.85546875" style="29" customWidth="1"/>
    <col min="8684" max="8928" width="11.42578125" style="29"/>
    <col min="8929" max="8929" width="16" style="29" customWidth="1"/>
    <col min="8930" max="8936" width="17.5703125" style="29" customWidth="1"/>
    <col min="8937" max="8937" width="7.85546875" style="29" customWidth="1"/>
    <col min="8938" max="8938" width="14.28515625" style="29" customWidth="1"/>
    <col min="8939" max="8939" width="7.85546875" style="29" customWidth="1"/>
    <col min="8940" max="9184" width="11.42578125" style="29"/>
    <col min="9185" max="9185" width="16" style="29" customWidth="1"/>
    <col min="9186" max="9192" width="17.5703125" style="29" customWidth="1"/>
    <col min="9193" max="9193" width="7.85546875" style="29" customWidth="1"/>
    <col min="9194" max="9194" width="14.28515625" style="29" customWidth="1"/>
    <col min="9195" max="9195" width="7.85546875" style="29" customWidth="1"/>
    <col min="9196" max="9440" width="11.42578125" style="29"/>
    <col min="9441" max="9441" width="16" style="29" customWidth="1"/>
    <col min="9442" max="9448" width="17.5703125" style="29" customWidth="1"/>
    <col min="9449" max="9449" width="7.85546875" style="29" customWidth="1"/>
    <col min="9450" max="9450" width="14.28515625" style="29" customWidth="1"/>
    <col min="9451" max="9451" width="7.85546875" style="29" customWidth="1"/>
    <col min="9452" max="9696" width="11.42578125" style="29"/>
    <col min="9697" max="9697" width="16" style="29" customWidth="1"/>
    <col min="9698" max="9704" width="17.5703125" style="29" customWidth="1"/>
    <col min="9705" max="9705" width="7.85546875" style="29" customWidth="1"/>
    <col min="9706" max="9706" width="14.28515625" style="29" customWidth="1"/>
    <col min="9707" max="9707" width="7.85546875" style="29" customWidth="1"/>
    <col min="9708" max="9952" width="11.42578125" style="29"/>
    <col min="9953" max="9953" width="16" style="29" customWidth="1"/>
    <col min="9954" max="9960" width="17.5703125" style="29" customWidth="1"/>
    <col min="9961" max="9961" width="7.85546875" style="29" customWidth="1"/>
    <col min="9962" max="9962" width="14.28515625" style="29" customWidth="1"/>
    <col min="9963" max="9963" width="7.85546875" style="29" customWidth="1"/>
    <col min="9964" max="10208" width="11.42578125" style="29"/>
    <col min="10209" max="10209" width="16" style="29" customWidth="1"/>
    <col min="10210" max="10216" width="17.5703125" style="29" customWidth="1"/>
    <col min="10217" max="10217" width="7.85546875" style="29" customWidth="1"/>
    <col min="10218" max="10218" width="14.28515625" style="29" customWidth="1"/>
    <col min="10219" max="10219" width="7.85546875" style="29" customWidth="1"/>
    <col min="10220" max="10464" width="11.42578125" style="29"/>
    <col min="10465" max="10465" width="16" style="29" customWidth="1"/>
    <col min="10466" max="10472" width="17.5703125" style="29" customWidth="1"/>
    <col min="10473" max="10473" width="7.85546875" style="29" customWidth="1"/>
    <col min="10474" max="10474" width="14.28515625" style="29" customWidth="1"/>
    <col min="10475" max="10475" width="7.85546875" style="29" customWidth="1"/>
    <col min="10476" max="10720" width="11.42578125" style="29"/>
    <col min="10721" max="10721" width="16" style="29" customWidth="1"/>
    <col min="10722" max="10728" width="17.5703125" style="29" customWidth="1"/>
    <col min="10729" max="10729" width="7.85546875" style="29" customWidth="1"/>
    <col min="10730" max="10730" width="14.28515625" style="29" customWidth="1"/>
    <col min="10731" max="10731" width="7.85546875" style="29" customWidth="1"/>
    <col min="10732" max="10976" width="11.42578125" style="29"/>
    <col min="10977" max="10977" width="16" style="29" customWidth="1"/>
    <col min="10978" max="10984" width="17.5703125" style="29" customWidth="1"/>
    <col min="10985" max="10985" width="7.85546875" style="29" customWidth="1"/>
    <col min="10986" max="10986" width="14.28515625" style="29" customWidth="1"/>
    <col min="10987" max="10987" width="7.85546875" style="29" customWidth="1"/>
    <col min="10988" max="11232" width="11.42578125" style="29"/>
    <col min="11233" max="11233" width="16" style="29" customWidth="1"/>
    <col min="11234" max="11240" width="17.5703125" style="29" customWidth="1"/>
    <col min="11241" max="11241" width="7.85546875" style="29" customWidth="1"/>
    <col min="11242" max="11242" width="14.28515625" style="29" customWidth="1"/>
    <col min="11243" max="11243" width="7.85546875" style="29" customWidth="1"/>
    <col min="11244" max="11488" width="11.42578125" style="29"/>
    <col min="11489" max="11489" width="16" style="29" customWidth="1"/>
    <col min="11490" max="11496" width="17.5703125" style="29" customWidth="1"/>
    <col min="11497" max="11497" width="7.85546875" style="29" customWidth="1"/>
    <col min="11498" max="11498" width="14.28515625" style="29" customWidth="1"/>
    <col min="11499" max="11499" width="7.85546875" style="29" customWidth="1"/>
    <col min="11500" max="11744" width="11.42578125" style="29"/>
    <col min="11745" max="11745" width="16" style="29" customWidth="1"/>
    <col min="11746" max="11752" width="17.5703125" style="29" customWidth="1"/>
    <col min="11753" max="11753" width="7.85546875" style="29" customWidth="1"/>
    <col min="11754" max="11754" width="14.28515625" style="29" customWidth="1"/>
    <col min="11755" max="11755" width="7.85546875" style="29" customWidth="1"/>
    <col min="11756" max="12000" width="11.42578125" style="29"/>
    <col min="12001" max="12001" width="16" style="29" customWidth="1"/>
    <col min="12002" max="12008" width="17.5703125" style="29" customWidth="1"/>
    <col min="12009" max="12009" width="7.85546875" style="29" customWidth="1"/>
    <col min="12010" max="12010" width="14.28515625" style="29" customWidth="1"/>
    <col min="12011" max="12011" width="7.85546875" style="29" customWidth="1"/>
    <col min="12012" max="12256" width="11.42578125" style="29"/>
    <col min="12257" max="12257" width="16" style="29" customWidth="1"/>
    <col min="12258" max="12264" width="17.5703125" style="29" customWidth="1"/>
    <col min="12265" max="12265" width="7.85546875" style="29" customWidth="1"/>
    <col min="12266" max="12266" width="14.28515625" style="29" customWidth="1"/>
    <col min="12267" max="12267" width="7.85546875" style="29" customWidth="1"/>
    <col min="12268" max="12512" width="11.42578125" style="29"/>
    <col min="12513" max="12513" width="16" style="29" customWidth="1"/>
    <col min="12514" max="12520" width="17.5703125" style="29" customWidth="1"/>
    <col min="12521" max="12521" width="7.85546875" style="29" customWidth="1"/>
    <col min="12522" max="12522" width="14.28515625" style="29" customWidth="1"/>
    <col min="12523" max="12523" width="7.85546875" style="29" customWidth="1"/>
    <col min="12524" max="12768" width="11.42578125" style="29"/>
    <col min="12769" max="12769" width="16" style="29" customWidth="1"/>
    <col min="12770" max="12776" width="17.5703125" style="29" customWidth="1"/>
    <col min="12777" max="12777" width="7.85546875" style="29" customWidth="1"/>
    <col min="12778" max="12778" width="14.28515625" style="29" customWidth="1"/>
    <col min="12779" max="12779" width="7.85546875" style="29" customWidth="1"/>
    <col min="12780" max="13024" width="11.42578125" style="29"/>
    <col min="13025" max="13025" width="16" style="29" customWidth="1"/>
    <col min="13026" max="13032" width="17.5703125" style="29" customWidth="1"/>
    <col min="13033" max="13033" width="7.85546875" style="29" customWidth="1"/>
    <col min="13034" max="13034" width="14.28515625" style="29" customWidth="1"/>
    <col min="13035" max="13035" width="7.85546875" style="29" customWidth="1"/>
    <col min="13036" max="13280" width="11.42578125" style="29"/>
    <col min="13281" max="13281" width="16" style="29" customWidth="1"/>
    <col min="13282" max="13288" width="17.5703125" style="29" customWidth="1"/>
    <col min="13289" max="13289" width="7.85546875" style="29" customWidth="1"/>
    <col min="13290" max="13290" width="14.28515625" style="29" customWidth="1"/>
    <col min="13291" max="13291" width="7.85546875" style="29" customWidth="1"/>
    <col min="13292" max="13536" width="11.42578125" style="29"/>
    <col min="13537" max="13537" width="16" style="29" customWidth="1"/>
    <col min="13538" max="13544" width="17.5703125" style="29" customWidth="1"/>
    <col min="13545" max="13545" width="7.85546875" style="29" customWidth="1"/>
    <col min="13546" max="13546" width="14.28515625" style="29" customWidth="1"/>
    <col min="13547" max="13547" width="7.85546875" style="29" customWidth="1"/>
    <col min="13548" max="13792" width="11.42578125" style="29"/>
    <col min="13793" max="13793" width="16" style="29" customWidth="1"/>
    <col min="13794" max="13800" width="17.5703125" style="29" customWidth="1"/>
    <col min="13801" max="13801" width="7.85546875" style="29" customWidth="1"/>
    <col min="13802" max="13802" width="14.28515625" style="29" customWidth="1"/>
    <col min="13803" max="13803" width="7.85546875" style="29" customWidth="1"/>
    <col min="13804" max="14048" width="11.42578125" style="29"/>
    <col min="14049" max="14049" width="16" style="29" customWidth="1"/>
    <col min="14050" max="14056" width="17.5703125" style="29" customWidth="1"/>
    <col min="14057" max="14057" width="7.85546875" style="29" customWidth="1"/>
    <col min="14058" max="14058" width="14.28515625" style="29" customWidth="1"/>
    <col min="14059" max="14059" width="7.85546875" style="29" customWidth="1"/>
    <col min="14060" max="14304" width="11.42578125" style="29"/>
    <col min="14305" max="14305" width="16" style="29" customWidth="1"/>
    <col min="14306" max="14312" width="17.5703125" style="29" customWidth="1"/>
    <col min="14313" max="14313" width="7.85546875" style="29" customWidth="1"/>
    <col min="14314" max="14314" width="14.28515625" style="29" customWidth="1"/>
    <col min="14315" max="14315" width="7.85546875" style="29" customWidth="1"/>
    <col min="14316" max="14560" width="11.42578125" style="29"/>
    <col min="14561" max="14561" width="16" style="29" customWidth="1"/>
    <col min="14562" max="14568" width="17.5703125" style="29" customWidth="1"/>
    <col min="14569" max="14569" width="7.85546875" style="29" customWidth="1"/>
    <col min="14570" max="14570" width="14.28515625" style="29" customWidth="1"/>
    <col min="14571" max="14571" width="7.85546875" style="29" customWidth="1"/>
    <col min="14572" max="14816" width="11.42578125" style="29"/>
    <col min="14817" max="14817" width="16" style="29" customWidth="1"/>
    <col min="14818" max="14824" width="17.5703125" style="29" customWidth="1"/>
    <col min="14825" max="14825" width="7.85546875" style="29" customWidth="1"/>
    <col min="14826" max="14826" width="14.28515625" style="29" customWidth="1"/>
    <col min="14827" max="14827" width="7.85546875" style="29" customWidth="1"/>
    <col min="14828" max="15072" width="11.42578125" style="29"/>
    <col min="15073" max="15073" width="16" style="29" customWidth="1"/>
    <col min="15074" max="15080" width="17.5703125" style="29" customWidth="1"/>
    <col min="15081" max="15081" width="7.85546875" style="29" customWidth="1"/>
    <col min="15082" max="15082" width="14.28515625" style="29" customWidth="1"/>
    <col min="15083" max="15083" width="7.85546875" style="29" customWidth="1"/>
    <col min="15084" max="15328" width="11.42578125" style="29"/>
    <col min="15329" max="15329" width="16" style="29" customWidth="1"/>
    <col min="15330" max="15336" width="17.5703125" style="29" customWidth="1"/>
    <col min="15337" max="15337" width="7.85546875" style="29" customWidth="1"/>
    <col min="15338" max="15338" width="14.28515625" style="29" customWidth="1"/>
    <col min="15339" max="15339" width="7.85546875" style="29" customWidth="1"/>
    <col min="15340" max="15584" width="11.42578125" style="29"/>
    <col min="15585" max="15585" width="16" style="29" customWidth="1"/>
    <col min="15586" max="15592" width="17.5703125" style="29" customWidth="1"/>
    <col min="15593" max="15593" width="7.85546875" style="29" customWidth="1"/>
    <col min="15594" max="15594" width="14.28515625" style="29" customWidth="1"/>
    <col min="15595" max="15595" width="7.85546875" style="29" customWidth="1"/>
    <col min="15596" max="15840" width="11.42578125" style="29"/>
    <col min="15841" max="15841" width="16" style="29" customWidth="1"/>
    <col min="15842" max="15848" width="17.5703125" style="29" customWidth="1"/>
    <col min="15849" max="15849" width="7.85546875" style="29" customWidth="1"/>
    <col min="15850" max="15850" width="14.28515625" style="29" customWidth="1"/>
    <col min="15851" max="15851" width="7.85546875" style="29" customWidth="1"/>
    <col min="15852" max="16096" width="11.42578125" style="29"/>
    <col min="16097" max="16097" width="16" style="29" customWidth="1"/>
    <col min="16098" max="16104" width="17.5703125" style="29" customWidth="1"/>
    <col min="16105" max="16105" width="7.85546875" style="29" customWidth="1"/>
    <col min="16106" max="16106" width="14.28515625" style="29" customWidth="1"/>
    <col min="16107" max="16107" width="7.85546875" style="29" customWidth="1"/>
    <col min="16108" max="16384" width="11.42578125" style="29"/>
  </cols>
  <sheetData>
    <row r="1" spans="1:10" x14ac:dyDescent="0.2">
      <c r="A1" s="22" t="s">
        <v>248</v>
      </c>
      <c r="B1" s="22"/>
      <c r="C1" s="22"/>
      <c r="D1" s="22"/>
      <c r="E1" s="22"/>
      <c r="F1" s="22"/>
      <c r="G1" s="22"/>
      <c r="H1" s="185"/>
    </row>
    <row r="2" spans="1:10" ht="12.75" customHeight="1" x14ac:dyDescent="0.2">
      <c r="A2" s="307"/>
      <c r="B2" s="308"/>
      <c r="C2" s="308"/>
      <c r="D2" s="308"/>
      <c r="E2" s="308"/>
      <c r="F2" s="308"/>
      <c r="G2" s="308"/>
      <c r="H2" s="308"/>
      <c r="I2" s="308"/>
      <c r="J2" s="308"/>
    </row>
    <row r="3" spans="1:10" ht="12.75" customHeight="1" x14ac:dyDescent="0.2">
      <c r="A3" s="309"/>
      <c r="B3" s="309"/>
      <c r="C3" s="309"/>
      <c r="D3" s="309"/>
      <c r="E3" s="309"/>
      <c r="F3" s="309"/>
      <c r="G3" s="309"/>
      <c r="H3" s="309"/>
      <c r="I3" s="214"/>
      <c r="J3" s="214"/>
    </row>
    <row r="4" spans="1:10" ht="12.75" customHeight="1" x14ac:dyDescent="0.2">
      <c r="A4" s="307"/>
      <c r="B4" s="308"/>
      <c r="C4" s="308"/>
      <c r="D4" s="308"/>
      <c r="E4" s="308"/>
      <c r="F4" s="308"/>
      <c r="G4" s="308"/>
      <c r="H4" s="308"/>
      <c r="I4" s="308"/>
      <c r="J4" s="308"/>
    </row>
    <row r="6" spans="1:10" ht="12.75" customHeight="1" x14ac:dyDescent="0.2">
      <c r="A6" s="299" t="s">
        <v>94</v>
      </c>
      <c r="B6" s="299"/>
      <c r="C6" s="299"/>
      <c r="D6" s="299"/>
      <c r="E6" s="299"/>
      <c r="F6" s="299"/>
      <c r="G6" s="299"/>
      <c r="H6" s="299"/>
    </row>
    <row r="7" spans="1:10" ht="12.75" customHeight="1" x14ac:dyDescent="0.2">
      <c r="A7" s="299" t="str">
        <f>'OPĆI DIO'!A7:J7</f>
        <v>ZA RAZDOBLJE 1.1.- 30.6.2026.</v>
      </c>
      <c r="B7" s="299"/>
      <c r="C7" s="299"/>
      <c r="D7" s="299"/>
      <c r="E7" s="299"/>
      <c r="F7" s="299"/>
      <c r="G7" s="299"/>
      <c r="H7" s="299"/>
    </row>
    <row r="9" spans="1:10" s="99" customFormat="1" x14ac:dyDescent="0.2">
      <c r="A9" s="323" t="s">
        <v>160</v>
      </c>
      <c r="B9" s="323"/>
      <c r="C9" s="323"/>
      <c r="D9" s="323"/>
      <c r="E9" s="323"/>
      <c r="F9" s="323"/>
      <c r="G9" s="323"/>
      <c r="H9" s="323"/>
    </row>
    <row r="10" spans="1:10" s="76" customFormat="1" x14ac:dyDescent="0.2">
      <c r="D10" s="123"/>
      <c r="E10" s="123"/>
      <c r="F10" s="123"/>
      <c r="G10" s="123"/>
      <c r="H10" s="187"/>
    </row>
    <row r="11" spans="1:10" s="76" customFormat="1" ht="38.25" customHeight="1" x14ac:dyDescent="0.2">
      <c r="A11" s="167" t="s">
        <v>161</v>
      </c>
      <c r="B11" s="167" t="s">
        <v>162</v>
      </c>
      <c r="C11" s="167"/>
      <c r="D11" s="168" t="s">
        <v>264</v>
      </c>
      <c r="E11" s="168" t="s">
        <v>254</v>
      </c>
      <c r="F11" s="168" t="s">
        <v>265</v>
      </c>
      <c r="G11" s="168" t="s">
        <v>87</v>
      </c>
      <c r="H11" s="207" t="s">
        <v>95</v>
      </c>
    </row>
    <row r="12" spans="1:10" s="126" customFormat="1" ht="11.25" customHeight="1" x14ac:dyDescent="0.15">
      <c r="A12" s="321">
        <v>1</v>
      </c>
      <c r="B12" s="322"/>
      <c r="C12" s="218">
        <v>2</v>
      </c>
      <c r="D12" s="127">
        <v>3</v>
      </c>
      <c r="E12" s="127">
        <v>4</v>
      </c>
      <c r="F12" s="127">
        <v>5</v>
      </c>
      <c r="G12" s="127" t="s">
        <v>258</v>
      </c>
      <c r="H12" s="190" t="s">
        <v>228</v>
      </c>
    </row>
    <row r="13" spans="1:10" s="82" customFormat="1" ht="12.75" customHeight="1" x14ac:dyDescent="0.2">
      <c r="A13" s="156" t="s">
        <v>274</v>
      </c>
      <c r="B13" s="157" t="s">
        <v>145</v>
      </c>
      <c r="C13" s="158"/>
      <c r="D13" s="158"/>
      <c r="E13" s="158"/>
      <c r="F13" s="158"/>
      <c r="G13" s="158"/>
      <c r="H13" s="208"/>
    </row>
    <row r="14" spans="1:10" s="82" customFormat="1" ht="12.75" customHeight="1" x14ac:dyDescent="0.2">
      <c r="A14" s="80"/>
      <c r="B14" s="81" t="s">
        <v>143</v>
      </c>
      <c r="C14" s="131"/>
      <c r="D14" s="131">
        <v>44105.54</v>
      </c>
      <c r="E14" s="131">
        <f>'prihodi programska'!E16</f>
        <v>61716.1</v>
      </c>
      <c r="F14" s="131">
        <v>40436.550000000003</v>
      </c>
      <c r="G14" s="131">
        <f>ROUND(F14/D14*100,2)</f>
        <v>91.68</v>
      </c>
      <c r="H14" s="192">
        <f>ROUND(F14/E14*100,2)</f>
        <v>65.52</v>
      </c>
    </row>
    <row r="15" spans="1:10" s="82" customFormat="1" ht="12.75" customHeight="1" x14ac:dyDescent="0.2">
      <c r="A15" s="80"/>
      <c r="B15" s="81" t="s">
        <v>144</v>
      </c>
      <c r="C15" s="131"/>
      <c r="D15" s="131">
        <f>'rashodi-programska'!C36</f>
        <v>36801.58</v>
      </c>
      <c r="E15" s="131">
        <f>'rashodi-programska'!D36</f>
        <v>61716.1</v>
      </c>
      <c r="F15" s="131">
        <f>SUM('rashodi-programska'!E36)</f>
        <v>37550.439999999995</v>
      </c>
      <c r="G15" s="131">
        <f>ROUND(F15/D15*100,2)</f>
        <v>102.03</v>
      </c>
      <c r="H15" s="192">
        <f>ROUND(F15/E15*100,2)</f>
        <v>60.84</v>
      </c>
      <c r="I15" s="163"/>
      <c r="J15" s="163"/>
    </row>
    <row r="16" spans="1:10" s="85" customFormat="1" ht="12.75" customHeight="1" x14ac:dyDescent="0.2">
      <c r="A16" s="156" t="s">
        <v>179</v>
      </c>
      <c r="B16" s="157" t="s">
        <v>146</v>
      </c>
      <c r="C16" s="158"/>
      <c r="D16" s="158"/>
      <c r="E16" s="158"/>
      <c r="F16" s="158"/>
      <c r="G16" s="158"/>
      <c r="H16" s="208"/>
    </row>
    <row r="17" spans="1:11" s="82" customFormat="1" ht="12.75" customHeight="1" x14ac:dyDescent="0.2">
      <c r="A17" s="80"/>
      <c r="B17" s="81" t="s">
        <v>143</v>
      </c>
      <c r="C17" s="131"/>
      <c r="D17" s="131">
        <f>+'prihodi programska'!D18</f>
        <v>2352</v>
      </c>
      <c r="E17" s="131">
        <f>+'prihodi programska'!E18</f>
        <v>8159.51</v>
      </c>
      <c r="F17" s="131">
        <f>'prihodi programska'!F18</f>
        <v>1232</v>
      </c>
      <c r="G17" s="131">
        <f>ROUND(F17/D17*100,2)</f>
        <v>52.38</v>
      </c>
      <c r="H17" s="192">
        <f t="shared" ref="H17:H18" si="0">ROUND(F17/E17*100,2)</f>
        <v>15.1</v>
      </c>
    </row>
    <row r="18" spans="1:11" s="85" customFormat="1" ht="12.75" customHeight="1" x14ac:dyDescent="0.2">
      <c r="A18" s="83"/>
      <c r="B18" s="81" t="s">
        <v>144</v>
      </c>
      <c r="C18" s="131"/>
      <c r="D18" s="131">
        <f>+'rashodi-programska'!C77</f>
        <v>264.91000000000003</v>
      </c>
      <c r="E18" s="131">
        <f>+'rashodi-programska'!D77</f>
        <v>8159.51</v>
      </c>
      <c r="F18" s="131">
        <f>'rashodi-programska'!E77</f>
        <v>643.88</v>
      </c>
      <c r="G18" s="131">
        <f>ROUND(F18/D18*100,2)</f>
        <v>243.06</v>
      </c>
      <c r="H18" s="192">
        <f t="shared" si="0"/>
        <v>7.89</v>
      </c>
    </row>
    <row r="19" spans="1:11" s="85" customFormat="1" ht="12.75" customHeight="1" x14ac:dyDescent="0.2">
      <c r="A19" s="298">
        <v>37684</v>
      </c>
      <c r="B19" s="157" t="s">
        <v>275</v>
      </c>
      <c r="C19" s="158"/>
      <c r="D19" s="158"/>
      <c r="E19" s="158"/>
      <c r="F19" s="158"/>
      <c r="G19" s="158"/>
      <c r="H19" s="208"/>
    </row>
    <row r="20" spans="1:11" s="82" customFormat="1" ht="12.75" customHeight="1" x14ac:dyDescent="0.2">
      <c r="A20" s="80"/>
      <c r="B20" s="81" t="s">
        <v>143</v>
      </c>
      <c r="C20" s="131"/>
      <c r="D20" s="131">
        <f>+'prihodi programska'!D25</f>
        <v>1837</v>
      </c>
      <c r="E20" s="131">
        <f>+'prihodi programska'!E25</f>
        <v>21454.14</v>
      </c>
      <c r="F20" s="131">
        <f>'prihodi programska'!F25</f>
        <v>366</v>
      </c>
      <c r="G20" s="131">
        <f>ROUND(F20/D20*100,2)</f>
        <v>19.920000000000002</v>
      </c>
      <c r="H20" s="192">
        <f t="shared" ref="H20:H21" si="1">ROUND(F20/E20*100,2)</f>
        <v>1.71</v>
      </c>
    </row>
    <row r="21" spans="1:11" s="82" customFormat="1" ht="12.75" customHeight="1" x14ac:dyDescent="0.2">
      <c r="A21" s="83"/>
      <c r="B21" s="81" t="s">
        <v>144</v>
      </c>
      <c r="C21" s="131"/>
      <c r="D21" s="131">
        <f>+'rashodi-programska'!C115</f>
        <v>1797</v>
      </c>
      <c r="E21" s="131">
        <f>+'rashodi-programska'!D115</f>
        <v>21454.14</v>
      </c>
      <c r="F21" s="131">
        <f>'rashodi-programska'!E115</f>
        <v>150</v>
      </c>
      <c r="G21" s="131">
        <f>ROUND(F21/D21*100,2)</f>
        <v>8.35</v>
      </c>
      <c r="H21" s="192">
        <f t="shared" si="1"/>
        <v>0.7</v>
      </c>
      <c r="K21" s="163"/>
    </row>
    <row r="22" spans="1:11" ht="12.75" customHeight="1" x14ac:dyDescent="0.2">
      <c r="A22" s="156" t="s">
        <v>276</v>
      </c>
      <c r="B22" s="157" t="s">
        <v>147</v>
      </c>
      <c r="C22" s="158"/>
      <c r="D22" s="158"/>
      <c r="E22" s="158"/>
      <c r="F22" s="158"/>
      <c r="G22" s="158"/>
      <c r="H22" s="208"/>
    </row>
    <row r="23" spans="1:11" ht="12.75" customHeight="1" x14ac:dyDescent="0.2">
      <c r="A23" s="80"/>
      <c r="B23" s="81" t="s">
        <v>143</v>
      </c>
      <c r="C23" s="131"/>
      <c r="D23" s="131">
        <f>+'prihodi programska'!D31</f>
        <v>619519.21</v>
      </c>
      <c r="E23" s="131">
        <f>+'prihodi programska'!E31</f>
        <v>1451151.16</v>
      </c>
      <c r="F23" s="131">
        <f>+'prihodi programska'!F31</f>
        <v>819479.33</v>
      </c>
      <c r="G23" s="131">
        <f>ROUND(F23/D23*100,2)</f>
        <v>132.28</v>
      </c>
      <c r="H23" s="192">
        <f t="shared" ref="H23:H24" si="2">ROUND(F23/E23*100,2)</f>
        <v>56.47</v>
      </c>
    </row>
    <row r="24" spans="1:11" ht="12.75" customHeight="1" x14ac:dyDescent="0.2">
      <c r="A24" s="83"/>
      <c r="B24" s="81" t="s">
        <v>144</v>
      </c>
      <c r="C24" s="131"/>
      <c r="D24" s="131">
        <f>+'rashodi-programska'!C20+'rashodi-programska'!C138+'rashodi-programska'!C239</f>
        <v>723093.56</v>
      </c>
      <c r="E24" s="131">
        <f>+'rashodi-programska'!D20+'rashodi-programska'!D138+'rashodi-programska'!D239</f>
        <v>1451151.1600000001</v>
      </c>
      <c r="F24" s="131">
        <f>'rashodi-programska'!E20+'rashodi-programska'!E138+'rashodi-programska'!E239</f>
        <v>814887.07999999984</v>
      </c>
      <c r="G24" s="131">
        <f>ROUND(F24/D24*100,2)</f>
        <v>112.69</v>
      </c>
      <c r="H24" s="192">
        <f t="shared" si="2"/>
        <v>56.15</v>
      </c>
    </row>
    <row r="25" spans="1:11" ht="12.75" customHeight="1" x14ac:dyDescent="0.2">
      <c r="A25" s="156" t="s">
        <v>180</v>
      </c>
      <c r="B25" s="157" t="s">
        <v>148</v>
      </c>
      <c r="C25" s="158"/>
      <c r="D25" s="158"/>
      <c r="E25" s="158"/>
      <c r="F25" s="158"/>
      <c r="G25" s="158"/>
      <c r="H25" s="208"/>
    </row>
    <row r="26" spans="1:11" ht="12.75" customHeight="1" x14ac:dyDescent="0.2">
      <c r="A26" s="80"/>
      <c r="B26" s="81" t="s">
        <v>143</v>
      </c>
      <c r="C26" s="131"/>
      <c r="D26" s="131">
        <f>+'prihodi programska'!D45</f>
        <v>0</v>
      </c>
      <c r="E26" s="131">
        <f>+'prihodi programska'!E45</f>
        <v>0</v>
      </c>
      <c r="F26" s="131">
        <f>'prihodi programska'!F45</f>
        <v>0</v>
      </c>
      <c r="G26" s="131" t="e">
        <f>ROUND(F26/D26*100,2)</f>
        <v>#DIV/0!</v>
      </c>
      <c r="H26" s="192" t="e">
        <f t="shared" ref="H26:H27" si="3">ROUND(F26/E26*100,2)</f>
        <v>#DIV/0!</v>
      </c>
    </row>
    <row r="27" spans="1:11" ht="12.75" customHeight="1" x14ac:dyDescent="0.2">
      <c r="A27" s="83"/>
      <c r="B27" s="81" t="s">
        <v>144</v>
      </c>
      <c r="C27" s="131"/>
      <c r="D27" s="131">
        <f>+'rashodi-programska'!C185</f>
        <v>0</v>
      </c>
      <c r="E27" s="131">
        <f>+'rashodi-programska'!D185</f>
        <v>0</v>
      </c>
      <c r="F27" s="131">
        <f>'rashodi-programska'!E185</f>
        <v>0</v>
      </c>
      <c r="G27" s="131" t="e">
        <f>ROUND(F27/D27*100,2)</f>
        <v>#DIV/0!</v>
      </c>
      <c r="H27" s="192" t="e">
        <f t="shared" si="3"/>
        <v>#DIV/0!</v>
      </c>
    </row>
    <row r="28" spans="1:11" ht="12.75" customHeight="1" x14ac:dyDescent="0.2">
      <c r="A28" s="156" t="s">
        <v>194</v>
      </c>
      <c r="B28" s="157" t="s">
        <v>145</v>
      </c>
      <c r="C28" s="158"/>
      <c r="D28" s="158"/>
      <c r="E28" s="158"/>
      <c r="F28" s="158"/>
      <c r="G28" s="158"/>
      <c r="H28" s="208"/>
    </row>
    <row r="29" spans="1:11" ht="12.75" customHeight="1" x14ac:dyDescent="0.2">
      <c r="A29" s="80"/>
      <c r="B29" s="81" t="s">
        <v>143</v>
      </c>
      <c r="C29" s="131"/>
      <c r="D29" s="131">
        <f>'prihodi programska'!D50</f>
        <v>0</v>
      </c>
      <c r="E29" s="131">
        <f t="shared" ref="E29:E30" si="4">SUM(D29)</f>
        <v>0</v>
      </c>
      <c r="F29" s="131">
        <f>'prihodi programska'!F50</f>
        <v>1653.13</v>
      </c>
      <c r="G29" s="131" t="e">
        <f>ROUND(F29/D29*100,2)</f>
        <v>#DIV/0!</v>
      </c>
      <c r="H29" s="192" t="e">
        <f t="shared" ref="H29:H30" si="5">ROUND(F29/E29*100,2)</f>
        <v>#DIV/0!</v>
      </c>
    </row>
    <row r="30" spans="1:11" ht="12.75" customHeight="1" x14ac:dyDescent="0.2">
      <c r="A30" s="83"/>
      <c r="B30" s="81" t="s">
        <v>144</v>
      </c>
      <c r="C30" s="131"/>
      <c r="D30" s="131">
        <f>'rashodi-programska'!C206</f>
        <v>0</v>
      </c>
      <c r="E30" s="131">
        <f t="shared" si="4"/>
        <v>0</v>
      </c>
      <c r="F30" s="131">
        <f>'rashodi-programska'!E206</f>
        <v>0</v>
      </c>
      <c r="G30" s="131" t="e">
        <f>ROUND(F30/D30*100,2)</f>
        <v>#DIV/0!</v>
      </c>
      <c r="H30" s="192" t="e">
        <f t="shared" si="5"/>
        <v>#DIV/0!</v>
      </c>
    </row>
    <row r="31" spans="1:11" ht="12.75" customHeight="1" x14ac:dyDescent="0.2">
      <c r="A31" s="156" t="s">
        <v>277</v>
      </c>
      <c r="B31" s="157" t="s">
        <v>147</v>
      </c>
      <c r="C31" s="158"/>
      <c r="D31" s="158"/>
      <c r="E31" s="158"/>
      <c r="F31" s="158"/>
      <c r="G31" s="158"/>
      <c r="H31" s="208"/>
      <c r="K31" s="164"/>
    </row>
    <row r="32" spans="1:11" ht="12.75" customHeight="1" x14ac:dyDescent="0.2">
      <c r="A32" s="80"/>
      <c r="B32" s="81" t="s">
        <v>143</v>
      </c>
      <c r="C32" s="131"/>
      <c r="D32" s="131">
        <f>+'prihodi programska'!D54</f>
        <v>50816.24</v>
      </c>
      <c r="E32" s="131">
        <f>+'prihodi programska'!E54</f>
        <v>87217.2</v>
      </c>
      <c r="F32" s="131">
        <f>+'prihodi programska'!F54</f>
        <v>49996.89</v>
      </c>
      <c r="G32" s="131">
        <f>ROUND(F32/D32*100,2)</f>
        <v>98.39</v>
      </c>
      <c r="H32" s="192">
        <f t="shared" ref="H32:H33" si="6">ROUND(F32/E32*100,2)</f>
        <v>57.32</v>
      </c>
    </row>
    <row r="33" spans="1:8" ht="12.75" customHeight="1" x14ac:dyDescent="0.2">
      <c r="A33" s="83"/>
      <c r="B33" s="81" t="s">
        <v>144</v>
      </c>
      <c r="C33" s="131"/>
      <c r="D33" s="131">
        <f>+'rashodi-programska'!C226+'rashodi-programska'!C265+'rashodi-programska'!C270+'rashodi-programska'!C287</f>
        <v>44737.14</v>
      </c>
      <c r="E33" s="131">
        <f>+'rashodi-programska'!D226+'rashodi-programska'!D265+'rashodi-programska'!D270+'rashodi-programska'!D287</f>
        <v>93431.88</v>
      </c>
      <c r="F33" s="131">
        <f>+'rashodi-programska'!E226+'rashodi-programska'!E265+'rashodi-programska'!E270+'rashodi-programska'!E287</f>
        <v>49769.83</v>
      </c>
      <c r="G33" s="131">
        <f>ROUND(F33/D33*100,2)</f>
        <v>111.25</v>
      </c>
      <c r="H33" s="192">
        <f t="shared" si="6"/>
        <v>53.27</v>
      </c>
    </row>
    <row r="34" spans="1:8" ht="12.75" customHeight="1" x14ac:dyDescent="0.2">
      <c r="A34" s="156" t="s">
        <v>194</v>
      </c>
      <c r="B34" s="157" t="s">
        <v>145</v>
      </c>
      <c r="C34" s="158"/>
      <c r="D34" s="158"/>
      <c r="E34" s="158"/>
      <c r="F34" s="158"/>
      <c r="G34" s="158"/>
      <c r="H34" s="208"/>
    </row>
    <row r="35" spans="1:8" ht="12.75" customHeight="1" x14ac:dyDescent="0.2">
      <c r="A35" s="80"/>
      <c r="B35" s="81" t="s">
        <v>143</v>
      </c>
      <c r="C35" s="131"/>
      <c r="D35" s="131">
        <f>+'prihodi programska'!D61</f>
        <v>0</v>
      </c>
      <c r="E35" s="131">
        <f>+'prihodi programska'!E61</f>
        <v>124</v>
      </c>
      <c r="F35" s="131">
        <f>+'prihodi programska'!F61</f>
        <v>0</v>
      </c>
      <c r="G35" s="131" t="e">
        <f>ROUND(F35/D35*100,2)</f>
        <v>#DIV/0!</v>
      </c>
      <c r="H35" s="192">
        <f>ROUND(F35/E35*100,2)</f>
        <v>0</v>
      </c>
    </row>
    <row r="36" spans="1:8" ht="12.75" customHeight="1" x14ac:dyDescent="0.2">
      <c r="A36" s="83"/>
      <c r="B36" s="81" t="s">
        <v>144</v>
      </c>
      <c r="C36" s="131"/>
      <c r="D36" s="131">
        <f>+'rashodi-programska'!C215+'rashodi-programska'!C246+'rashodi-programska'!C275</f>
        <v>6079.1</v>
      </c>
      <c r="E36" s="131">
        <f>+'rashodi-programska'!D215+'rashodi-programska'!D246+'rashodi-programska'!D275</f>
        <v>240</v>
      </c>
      <c r="F36" s="131">
        <f>+'rashodi-programska'!E275+'rashodi-programska'!E215+'rashodi-programska'!E246</f>
        <v>676.55</v>
      </c>
      <c r="G36" s="131">
        <f>ROUND(F36/D36*100,2)</f>
        <v>11.13</v>
      </c>
      <c r="H36" s="192">
        <f>ROUND(F36/E36*100,2)</f>
        <v>281.89999999999998</v>
      </c>
    </row>
    <row r="37" spans="1:8" s="99" customFormat="1" ht="12.75" customHeight="1" x14ac:dyDescent="0.2">
      <c r="A37" s="159"/>
      <c r="B37" s="161" t="s">
        <v>196</v>
      </c>
      <c r="C37" s="160">
        <f>SUM(C14+C20+C17+C23+C26+C29+C32+C35)</f>
        <v>0</v>
      </c>
      <c r="D37" s="160">
        <f>SUM(D14+D20+D17+D23+D26+D29+D32+D35)</f>
        <v>718629.99</v>
      </c>
      <c r="E37" s="160">
        <f>+E14+E17+E20+E23+E26+E29+E32+E35</f>
        <v>1629822.1099999999</v>
      </c>
      <c r="F37" s="160">
        <f>SUM(F14+F20+F17+F23+F26+F29+F32+F35)</f>
        <v>913163.9</v>
      </c>
      <c r="G37" s="160">
        <f>ROUND(F37/D37*100,2)</f>
        <v>127.07</v>
      </c>
      <c r="H37" s="209">
        <f>ROUND(F37/E37*100,2)</f>
        <v>56.03</v>
      </c>
    </row>
    <row r="38" spans="1:8" s="99" customFormat="1" ht="12.75" customHeight="1" x14ac:dyDescent="0.2">
      <c r="A38" s="159"/>
      <c r="B38" s="161" t="s">
        <v>163</v>
      </c>
      <c r="C38" s="160">
        <f>C15+C18+C21+C24+C27+C30+C33+C36</f>
        <v>0</v>
      </c>
      <c r="D38" s="160">
        <f>D15+D18+D21+D24+D27+D30+D33+D36</f>
        <v>812773.29</v>
      </c>
      <c r="E38" s="160">
        <f>+E15+E18+E21+E24+E27+E30+E33+E36</f>
        <v>1636152.79</v>
      </c>
      <c r="F38" s="160">
        <f>F15+F18+F21+F24+F27+F30+F33+F36</f>
        <v>903677.7799999998</v>
      </c>
      <c r="G38" s="160">
        <f>ROUND(F38/D38*100,2)</f>
        <v>111.18</v>
      </c>
      <c r="H38" s="209">
        <f>ROUND(F38/E38*100,2)</f>
        <v>55.23</v>
      </c>
    </row>
    <row r="39" spans="1:8" ht="21.75" customHeight="1" x14ac:dyDescent="0.2"/>
    <row r="40" spans="1:8" ht="21.75" customHeight="1" x14ac:dyDescent="0.2">
      <c r="H40" s="124"/>
    </row>
    <row r="41" spans="1:8" ht="21.75" customHeight="1" x14ac:dyDescent="0.2"/>
    <row r="42" spans="1:8" ht="21.75" customHeight="1" x14ac:dyDescent="0.2"/>
  </sheetData>
  <mergeCells count="7">
    <mergeCell ref="A12:B12"/>
    <mergeCell ref="A9:H9"/>
    <mergeCell ref="A6:H6"/>
    <mergeCell ref="A7:H7"/>
    <mergeCell ref="A2:J2"/>
    <mergeCell ref="A3:H3"/>
    <mergeCell ref="A4:J4"/>
  </mergeCells>
  <pageMargins left="0.59055118110236227" right="0" top="0.74803149606299213" bottom="0.74803149606299213" header="0.31496062992125984" footer="0.31496062992125984"/>
  <pageSetup paperSize="9" scale="93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02"/>
  <sheetViews>
    <sheetView zoomScale="160" zoomScaleNormal="160" workbookViewId="0">
      <selection activeCell="I96" sqref="I96"/>
    </sheetView>
  </sheetViews>
  <sheetFormatPr defaultColWidth="9.140625" defaultRowHeight="12.75" x14ac:dyDescent="0.2"/>
  <cols>
    <col min="1" max="1" width="6.140625" style="14" customWidth="1"/>
    <col min="2" max="2" width="40.28515625" style="14" customWidth="1"/>
    <col min="3" max="3" width="14.140625" style="14" customWidth="1"/>
    <col min="4" max="5" width="14.140625" style="21" customWidth="1"/>
    <col min="6" max="7" width="14.140625" style="210" customWidth="1"/>
    <col min="8" max="8" width="10.140625" style="2" bestFit="1" customWidth="1"/>
    <col min="9" max="16384" width="9.140625" style="2"/>
  </cols>
  <sheetData>
    <row r="1" spans="1:8" s="21" customFormat="1" ht="12.75" customHeight="1" x14ac:dyDescent="0.2">
      <c r="A1" s="297" t="s">
        <v>88</v>
      </c>
      <c r="B1" s="297"/>
      <c r="C1" s="297"/>
      <c r="D1" s="297"/>
      <c r="E1" s="297"/>
      <c r="F1" s="297"/>
      <c r="G1" s="297"/>
    </row>
    <row r="2" spans="1:8" ht="15.6" customHeight="1" x14ac:dyDescent="0.2">
      <c r="A2" s="348" t="s">
        <v>241</v>
      </c>
      <c r="B2" s="349"/>
      <c r="C2" s="349"/>
      <c r="D2" s="349"/>
      <c r="E2" s="349"/>
      <c r="F2" s="349"/>
      <c r="G2" s="349"/>
    </row>
    <row r="3" spans="1:8" s="21" customFormat="1" ht="15.6" customHeight="1" x14ac:dyDescent="0.2">
      <c r="A3" s="350" t="s">
        <v>238</v>
      </c>
      <c r="B3" s="350"/>
      <c r="C3" s="350"/>
      <c r="D3" s="350"/>
      <c r="E3" s="350"/>
      <c r="F3" s="350"/>
      <c r="G3" s="297"/>
    </row>
    <row r="4" spans="1:8" s="21" customFormat="1" ht="13.35" customHeight="1" x14ac:dyDescent="0.2">
      <c r="A4" s="348" t="s">
        <v>239</v>
      </c>
      <c r="B4" s="349"/>
      <c r="C4" s="349"/>
      <c r="D4" s="349"/>
      <c r="E4" s="349"/>
      <c r="F4" s="349"/>
      <c r="G4" s="349"/>
    </row>
    <row r="5" spans="1:8" s="60" customFormat="1" ht="13.35" customHeight="1" x14ac:dyDescent="0.2">
      <c r="A5" s="299" t="s">
        <v>94</v>
      </c>
      <c r="B5" s="299"/>
      <c r="C5" s="299"/>
      <c r="D5" s="299"/>
      <c r="E5" s="299"/>
      <c r="F5" s="299"/>
      <c r="G5" s="21"/>
    </row>
    <row r="6" spans="1:8" s="60" customFormat="1" ht="14.25" customHeight="1" x14ac:dyDescent="0.2">
      <c r="A6" s="299" t="str">
        <f>'OPĆI DIO'!A7:J7</f>
        <v>ZA RAZDOBLJE 1.1.- 30.6.2026.</v>
      </c>
      <c r="B6" s="299"/>
      <c r="C6" s="299"/>
      <c r="D6" s="299"/>
      <c r="E6" s="299"/>
      <c r="F6" s="299"/>
      <c r="G6" s="2"/>
    </row>
    <row r="7" spans="1:8" s="21" customFormat="1" ht="13.35" customHeight="1" x14ac:dyDescent="0.2">
      <c r="A7" s="299" t="s">
        <v>181</v>
      </c>
      <c r="B7" s="299"/>
      <c r="C7" s="299"/>
      <c r="D7" s="299"/>
      <c r="E7" s="299"/>
      <c r="F7" s="299"/>
      <c r="G7" s="269"/>
    </row>
    <row r="8" spans="1:8" ht="3.75" customHeight="1" x14ac:dyDescent="0.2">
      <c r="A8" s="299"/>
      <c r="B8" s="299"/>
      <c r="C8" s="299"/>
      <c r="D8" s="299"/>
      <c r="E8" s="299"/>
      <c r="F8" s="299"/>
      <c r="G8" s="21"/>
    </row>
    <row r="9" spans="1:8" s="1" customFormat="1" ht="16.5" customHeight="1" x14ac:dyDescent="0.2">
      <c r="A9" s="325" t="s">
        <v>153</v>
      </c>
      <c r="B9" s="325"/>
      <c r="C9" s="325"/>
      <c r="D9" s="325"/>
      <c r="E9" s="325"/>
      <c r="F9" s="325"/>
      <c r="G9" s="60"/>
    </row>
    <row r="10" spans="1:8" s="32" customFormat="1" ht="13.5" customHeight="1" x14ac:dyDescent="0.2">
      <c r="A10" s="325" t="s">
        <v>166</v>
      </c>
      <c r="B10" s="325"/>
      <c r="C10" s="325"/>
      <c r="D10" s="325"/>
      <c r="E10" s="325"/>
      <c r="F10" s="325"/>
      <c r="G10" s="60"/>
    </row>
    <row r="11" spans="1:8" ht="13.5" customHeight="1" x14ac:dyDescent="0.2"/>
    <row r="12" spans="1:8" ht="13.5" customHeight="1" x14ac:dyDescent="0.2">
      <c r="A12" s="293" t="s">
        <v>176</v>
      </c>
      <c r="B12" s="292" t="s">
        <v>149</v>
      </c>
      <c r="C12" s="293" t="s">
        <v>266</v>
      </c>
      <c r="D12" s="293" t="s">
        <v>267</v>
      </c>
      <c r="E12" s="293" t="s">
        <v>250</v>
      </c>
      <c r="F12" s="296" t="s">
        <v>87</v>
      </c>
      <c r="G12" s="296" t="s">
        <v>87</v>
      </c>
    </row>
    <row r="13" spans="1:8" ht="13.5" customHeight="1" x14ac:dyDescent="0.2">
      <c r="A13" s="326">
        <v>1</v>
      </c>
      <c r="B13" s="327"/>
      <c r="C13" s="62">
        <v>2</v>
      </c>
      <c r="D13" s="62">
        <v>3</v>
      </c>
      <c r="E13" s="62">
        <v>4</v>
      </c>
      <c r="F13" s="211" t="s">
        <v>226</v>
      </c>
      <c r="G13" s="211" t="s">
        <v>268</v>
      </c>
    </row>
    <row r="14" spans="1:8" ht="13.5" customHeight="1" x14ac:dyDescent="0.2">
      <c r="A14" s="336" t="s">
        <v>58</v>
      </c>
      <c r="B14" s="337"/>
      <c r="C14" s="63">
        <f>+C15</f>
        <v>812773.29</v>
      </c>
      <c r="D14" s="63">
        <f>+D15</f>
        <v>1641859.8700000003</v>
      </c>
      <c r="E14" s="63">
        <f>+E15</f>
        <v>903677.7799999998</v>
      </c>
      <c r="F14" s="63">
        <f t="shared" ref="F14:F21" si="0">+E14/D14*100</f>
        <v>55.039884737544597</v>
      </c>
      <c r="G14" s="63">
        <f>+E14/C14*100</f>
        <v>111.18448294480736</v>
      </c>
    </row>
    <row r="15" spans="1:8" ht="13.5" customHeight="1" x14ac:dyDescent="0.2">
      <c r="A15" s="338" t="s">
        <v>183</v>
      </c>
      <c r="B15" s="339"/>
      <c r="C15" s="15">
        <f t="shared" ref="C15:E17" si="1">C16</f>
        <v>812773.29</v>
      </c>
      <c r="D15" s="15">
        <f>+D16</f>
        <v>1641859.8700000003</v>
      </c>
      <c r="E15" s="15">
        <f>E16</f>
        <v>903677.7799999998</v>
      </c>
      <c r="F15" s="63">
        <f t="shared" si="0"/>
        <v>55.039884737544597</v>
      </c>
      <c r="G15" s="63">
        <f>+E15/C15*100</f>
        <v>111.18448294480736</v>
      </c>
    </row>
    <row r="16" spans="1:8" s="8" customFormat="1" ht="13.5" customHeight="1" x14ac:dyDescent="0.2">
      <c r="A16" s="334" t="s">
        <v>232</v>
      </c>
      <c r="B16" s="335"/>
      <c r="C16" s="16">
        <f t="shared" si="1"/>
        <v>812773.29</v>
      </c>
      <c r="D16" s="16">
        <f>+D17</f>
        <v>1641859.8700000003</v>
      </c>
      <c r="E16" s="16">
        <f t="shared" si="1"/>
        <v>903677.7799999998</v>
      </c>
      <c r="F16" s="16">
        <f t="shared" si="0"/>
        <v>55.039884737544597</v>
      </c>
      <c r="G16" s="63">
        <f t="shared" ref="G16:G18" si="2">+E16/C16*100</f>
        <v>111.18448294480736</v>
      </c>
      <c r="H16" s="162"/>
    </row>
    <row r="17" spans="1:7" s="8" customFormat="1" ht="13.5" customHeight="1" x14ac:dyDescent="0.2">
      <c r="A17" s="351" t="s">
        <v>59</v>
      </c>
      <c r="B17" s="352"/>
      <c r="C17" s="17">
        <f t="shared" si="1"/>
        <v>812773.29</v>
      </c>
      <c r="D17" s="17">
        <f>+D18</f>
        <v>1641859.8700000003</v>
      </c>
      <c r="E17" s="17">
        <f>E18</f>
        <v>903677.7799999998</v>
      </c>
      <c r="F17" s="17">
        <f t="shared" si="0"/>
        <v>55.039884737544597</v>
      </c>
      <c r="G17" s="63">
        <f t="shared" si="2"/>
        <v>111.18448294480736</v>
      </c>
    </row>
    <row r="18" spans="1:7" s="8" customFormat="1" ht="13.5" customHeight="1" x14ac:dyDescent="0.2">
      <c r="A18" s="353" t="s">
        <v>60</v>
      </c>
      <c r="B18" s="354"/>
      <c r="C18" s="18">
        <f>+C19+C76</f>
        <v>812773.29</v>
      </c>
      <c r="D18" s="18">
        <f>+D19+D76</f>
        <v>1641859.8700000003</v>
      </c>
      <c r="E18" s="18">
        <f>+E19+E76</f>
        <v>903677.7799999998</v>
      </c>
      <c r="F18" s="17">
        <f t="shared" si="0"/>
        <v>55.039884737544597</v>
      </c>
      <c r="G18" s="63">
        <f t="shared" si="2"/>
        <v>111.18448294480736</v>
      </c>
    </row>
    <row r="19" spans="1:7" s="9" customFormat="1" ht="13.5" customHeight="1" x14ac:dyDescent="0.2">
      <c r="A19" s="346" t="s">
        <v>182</v>
      </c>
      <c r="B19" s="347"/>
      <c r="C19" s="33">
        <f>+C35</f>
        <v>36801.58</v>
      </c>
      <c r="D19" s="33">
        <f>+D35</f>
        <v>61716.1</v>
      </c>
      <c r="E19" s="33">
        <f>+E35</f>
        <v>37550.439999999995</v>
      </c>
      <c r="F19" s="33">
        <f t="shared" si="0"/>
        <v>60.843831674392902</v>
      </c>
      <c r="G19" s="33">
        <f>+E19/C19*100</f>
        <v>102.03485828597574</v>
      </c>
    </row>
    <row r="20" spans="1:7" s="9" customFormat="1" ht="13.5" customHeight="1" x14ac:dyDescent="0.2">
      <c r="A20" s="332" t="s">
        <v>278</v>
      </c>
      <c r="B20" s="333"/>
      <c r="C20" s="52">
        <f>C21+C30</f>
        <v>693324.54</v>
      </c>
      <c r="D20" s="52">
        <f t="shared" ref="D20" si="3">D21+D30</f>
        <v>1364233.8</v>
      </c>
      <c r="E20" s="52">
        <f>E21+E30</f>
        <v>784176.97999999986</v>
      </c>
      <c r="F20" s="52">
        <f t="shared" si="0"/>
        <v>57.481128234764448</v>
      </c>
      <c r="G20" s="52">
        <f>+E20/C20*100</f>
        <v>113.10388350021474</v>
      </c>
    </row>
    <row r="21" spans="1:7" s="9" customFormat="1" ht="13.5" customHeight="1" x14ac:dyDescent="0.2">
      <c r="A21" s="45">
        <v>31</v>
      </c>
      <c r="B21" s="65" t="s">
        <v>61</v>
      </c>
      <c r="C21" s="51">
        <f>C22+C26+C28</f>
        <v>670927.59000000008</v>
      </c>
      <c r="D21" s="51">
        <f t="shared" ref="D21:E21" si="4">D22+D26+D28</f>
        <v>1327158.46</v>
      </c>
      <c r="E21" s="51">
        <f t="shared" si="4"/>
        <v>756789.87999999989</v>
      </c>
      <c r="F21" s="51">
        <f t="shared" si="0"/>
        <v>57.023324856023592</v>
      </c>
      <c r="G21" s="51">
        <f>+E21/C21*100</f>
        <v>112.7975494345075</v>
      </c>
    </row>
    <row r="22" spans="1:7" s="8" customFormat="1" ht="13.5" customHeight="1" x14ac:dyDescent="0.2">
      <c r="A22" s="45">
        <v>311</v>
      </c>
      <c r="B22" s="65" t="s">
        <v>96</v>
      </c>
      <c r="C22" s="51">
        <f>SUM(C23:C25)</f>
        <v>556746.49</v>
      </c>
      <c r="D22" s="51">
        <f t="shared" ref="D22:E22" si="5">SUM(D23:D25)</f>
        <v>1114180</v>
      </c>
      <c r="E22" s="51">
        <f t="shared" si="5"/>
        <v>625405.25</v>
      </c>
      <c r="F22" s="51">
        <f t="shared" ref="F22:F34" si="6">+E22/D22*100</f>
        <v>56.131437469708665</v>
      </c>
      <c r="G22" s="51">
        <f t="shared" ref="G22:G85" si="7">+E22/C22*100</f>
        <v>112.33214061214827</v>
      </c>
    </row>
    <row r="23" spans="1:7" s="9" customFormat="1" ht="13.5" customHeight="1" x14ac:dyDescent="0.2">
      <c r="A23" s="10">
        <v>3111</v>
      </c>
      <c r="B23" s="67" t="s">
        <v>97</v>
      </c>
      <c r="C23" s="53">
        <v>556746.49</v>
      </c>
      <c r="D23" s="53">
        <v>1114180</v>
      </c>
      <c r="E23" s="53">
        <v>625405.25</v>
      </c>
      <c r="F23" s="51">
        <f t="shared" si="6"/>
        <v>56.131437469708665</v>
      </c>
      <c r="G23" s="51">
        <f t="shared" si="7"/>
        <v>112.33214061214827</v>
      </c>
    </row>
    <row r="24" spans="1:7" s="8" customFormat="1" ht="13.5" customHeight="1" x14ac:dyDescent="0.2">
      <c r="A24" s="10">
        <v>3113</v>
      </c>
      <c r="B24" s="67" t="s">
        <v>63</v>
      </c>
      <c r="C24" s="53">
        <v>0</v>
      </c>
      <c r="D24" s="53">
        <v>0</v>
      </c>
      <c r="E24" s="53">
        <v>0</v>
      </c>
      <c r="F24" s="51" t="e">
        <f t="shared" si="6"/>
        <v>#DIV/0!</v>
      </c>
      <c r="G24" s="51" t="e">
        <f t="shared" si="7"/>
        <v>#DIV/0!</v>
      </c>
    </row>
    <row r="25" spans="1:7" s="9" customFormat="1" ht="13.5" customHeight="1" x14ac:dyDescent="0.2">
      <c r="A25" s="10">
        <v>3114</v>
      </c>
      <c r="B25" s="67" t="s">
        <v>171</v>
      </c>
      <c r="C25" s="53">
        <v>0</v>
      </c>
      <c r="D25" s="53">
        <v>0</v>
      </c>
      <c r="E25" s="53">
        <v>0</v>
      </c>
      <c r="F25" s="51" t="e">
        <f t="shared" si="6"/>
        <v>#DIV/0!</v>
      </c>
      <c r="G25" s="51" t="e">
        <f t="shared" si="7"/>
        <v>#DIV/0!</v>
      </c>
    </row>
    <row r="26" spans="1:7" s="8" customFormat="1" ht="13.5" customHeight="1" x14ac:dyDescent="0.2">
      <c r="A26" s="45">
        <v>312</v>
      </c>
      <c r="B26" s="65" t="s">
        <v>72</v>
      </c>
      <c r="C26" s="51">
        <f>C27</f>
        <v>23567.43</v>
      </c>
      <c r="D26" s="51">
        <f t="shared" ref="D26:E26" si="8">D27</f>
        <v>31648.46</v>
      </c>
      <c r="E26" s="51">
        <f t="shared" si="8"/>
        <v>29097.200000000001</v>
      </c>
      <c r="F26" s="51">
        <f t="shared" si="6"/>
        <v>91.938754681902381</v>
      </c>
      <c r="G26" s="51">
        <f t="shared" si="7"/>
        <v>123.46361058460766</v>
      </c>
    </row>
    <row r="27" spans="1:7" s="8" customFormat="1" ht="13.5" customHeight="1" x14ac:dyDescent="0.2">
      <c r="A27" s="10">
        <v>3121</v>
      </c>
      <c r="B27" s="67" t="s">
        <v>72</v>
      </c>
      <c r="C27" s="53">
        <v>23567.43</v>
      </c>
      <c r="D27" s="53">
        <v>31648.46</v>
      </c>
      <c r="E27" s="53">
        <v>29097.200000000001</v>
      </c>
      <c r="F27" s="51">
        <f t="shared" si="6"/>
        <v>91.938754681902381</v>
      </c>
      <c r="G27" s="51">
        <f t="shared" si="7"/>
        <v>123.46361058460766</v>
      </c>
    </row>
    <row r="28" spans="1:7" s="8" customFormat="1" ht="13.5" customHeight="1" x14ac:dyDescent="0.2">
      <c r="A28" s="45">
        <v>313</v>
      </c>
      <c r="B28" s="65" t="s">
        <v>98</v>
      </c>
      <c r="C28" s="51">
        <f>C29</f>
        <v>90613.67</v>
      </c>
      <c r="D28" s="51">
        <f t="shared" ref="D28:E28" si="9">D29</f>
        <v>181330</v>
      </c>
      <c r="E28" s="51">
        <f t="shared" si="9"/>
        <v>102287.43</v>
      </c>
      <c r="F28" s="51">
        <f t="shared" si="6"/>
        <v>56.40954613136271</v>
      </c>
      <c r="G28" s="51">
        <f t="shared" si="7"/>
        <v>112.88300098649573</v>
      </c>
    </row>
    <row r="29" spans="1:7" s="8" customFormat="1" ht="13.5" customHeight="1" x14ac:dyDescent="0.2">
      <c r="A29" s="10">
        <v>3132</v>
      </c>
      <c r="B29" s="67" t="s">
        <v>99</v>
      </c>
      <c r="C29" s="53">
        <v>90613.67</v>
      </c>
      <c r="D29" s="53">
        <v>181330</v>
      </c>
      <c r="E29" s="53">
        <v>102287.43</v>
      </c>
      <c r="F29" s="51">
        <f t="shared" si="6"/>
        <v>56.40954613136271</v>
      </c>
      <c r="G29" s="51">
        <f t="shared" si="7"/>
        <v>112.88300098649573</v>
      </c>
    </row>
    <row r="30" spans="1:7" s="9" customFormat="1" ht="13.5" customHeight="1" x14ac:dyDescent="0.2">
      <c r="A30" s="45">
        <v>32</v>
      </c>
      <c r="B30" s="65" t="s">
        <v>56</v>
      </c>
      <c r="C30" s="51">
        <f>C31+C33</f>
        <v>22396.95</v>
      </c>
      <c r="D30" s="51">
        <f t="shared" ref="D30:E30" si="10">D31+D33</f>
        <v>37075.339999999997</v>
      </c>
      <c r="E30" s="51">
        <f t="shared" si="10"/>
        <v>27387.1</v>
      </c>
      <c r="F30" s="51">
        <f t="shared" si="6"/>
        <v>73.868776388834206</v>
      </c>
      <c r="G30" s="51">
        <f t="shared" si="7"/>
        <v>122.28048908445122</v>
      </c>
    </row>
    <row r="31" spans="1:7" s="21" customFormat="1" ht="25.5" customHeight="1" x14ac:dyDescent="0.2">
      <c r="A31" s="45">
        <v>321</v>
      </c>
      <c r="B31" s="65" t="s">
        <v>100</v>
      </c>
      <c r="C31" s="51">
        <f>C32</f>
        <v>21620.95</v>
      </c>
      <c r="D31" s="51">
        <f>D32</f>
        <v>37075.339999999997</v>
      </c>
      <c r="E31" s="51">
        <f>E32</f>
        <v>27387.1</v>
      </c>
      <c r="F31" s="51">
        <f t="shared" si="6"/>
        <v>73.868776388834206</v>
      </c>
      <c r="G31" s="51">
        <f t="shared" si="7"/>
        <v>126.6692721642666</v>
      </c>
    </row>
    <row r="32" spans="1:7" ht="13.5" customHeight="1" x14ac:dyDescent="0.2">
      <c r="A32" s="10">
        <v>3212</v>
      </c>
      <c r="B32" s="67" t="s">
        <v>4</v>
      </c>
      <c r="C32" s="53">
        <v>21620.95</v>
      </c>
      <c r="D32" s="53">
        <v>37075.339999999997</v>
      </c>
      <c r="E32" s="53">
        <v>27387.1</v>
      </c>
      <c r="F32" s="51">
        <f t="shared" si="6"/>
        <v>73.868776388834206</v>
      </c>
      <c r="G32" s="51">
        <f t="shared" si="7"/>
        <v>126.6692721642666</v>
      </c>
    </row>
    <row r="33" spans="1:7" s="8" customFormat="1" ht="13.5" customHeight="1" x14ac:dyDescent="0.2">
      <c r="A33" s="45">
        <v>329</v>
      </c>
      <c r="B33" s="65" t="s">
        <v>44</v>
      </c>
      <c r="C33" s="51">
        <f>C34</f>
        <v>776</v>
      </c>
      <c r="D33" s="51">
        <f>D34</f>
        <v>0</v>
      </c>
      <c r="E33" s="51">
        <f>E34</f>
        <v>0</v>
      </c>
      <c r="F33" s="51" t="e">
        <f t="shared" si="6"/>
        <v>#DIV/0!</v>
      </c>
      <c r="G33" s="51">
        <f t="shared" si="7"/>
        <v>0</v>
      </c>
    </row>
    <row r="34" spans="1:7" s="8" customFormat="1" ht="13.5" customHeight="1" x14ac:dyDescent="0.2">
      <c r="A34" s="10">
        <v>3295</v>
      </c>
      <c r="B34" s="67" t="s">
        <v>42</v>
      </c>
      <c r="C34" s="53">
        <v>776</v>
      </c>
      <c r="D34" s="53">
        <v>0</v>
      </c>
      <c r="E34" s="53">
        <v>0</v>
      </c>
      <c r="F34" s="51" t="e">
        <f t="shared" si="6"/>
        <v>#DIV/0!</v>
      </c>
      <c r="G34" s="51">
        <f t="shared" si="7"/>
        <v>0</v>
      </c>
    </row>
    <row r="35" spans="1:7" s="9" customFormat="1" ht="13.5" customHeight="1" x14ac:dyDescent="0.2">
      <c r="A35" s="340" t="s">
        <v>184</v>
      </c>
      <c r="B35" s="341"/>
      <c r="C35" s="58">
        <f>C36</f>
        <v>36801.58</v>
      </c>
      <c r="D35" s="58">
        <f>D36</f>
        <v>61716.1</v>
      </c>
      <c r="E35" s="58">
        <f>E36</f>
        <v>37550.439999999995</v>
      </c>
      <c r="F35" s="33">
        <f>+E35/D35*100</f>
        <v>60.843831674392902</v>
      </c>
      <c r="G35" s="291">
        <f t="shared" si="7"/>
        <v>102.03485828597574</v>
      </c>
    </row>
    <row r="36" spans="1:7" s="3" customFormat="1" ht="13.5" customHeight="1" x14ac:dyDescent="0.2">
      <c r="A36" s="355" t="s">
        <v>279</v>
      </c>
      <c r="B36" s="356"/>
      <c r="C36" s="19">
        <f>C37+C40+C71</f>
        <v>36801.58</v>
      </c>
      <c r="D36" s="19">
        <f>+D37+D40+D71</f>
        <v>61716.1</v>
      </c>
      <c r="E36" s="19">
        <f>E37+E40+E71</f>
        <v>37550.439999999995</v>
      </c>
      <c r="F36" s="52">
        <f>+E36/D36*100</f>
        <v>60.843831674392902</v>
      </c>
      <c r="G36" s="52">
        <f t="shared" si="7"/>
        <v>102.03485828597574</v>
      </c>
    </row>
    <row r="37" spans="1:7" s="3" customFormat="1" ht="13.5" customHeight="1" x14ac:dyDescent="0.2">
      <c r="A37" s="45">
        <v>31</v>
      </c>
      <c r="B37" s="65" t="s">
        <v>61</v>
      </c>
      <c r="C37" s="35">
        <f>C38</f>
        <v>1518.54</v>
      </c>
      <c r="D37" s="35">
        <f>+D38</f>
        <v>2000</v>
      </c>
      <c r="E37" s="35">
        <f>E38</f>
        <v>1168.54</v>
      </c>
      <c r="F37" s="51">
        <f t="shared" ref="F37:F75" si="11">+E37/D37*100</f>
        <v>58.426999999999992</v>
      </c>
      <c r="G37" s="51">
        <f t="shared" si="7"/>
        <v>76.951545563501782</v>
      </c>
    </row>
    <row r="38" spans="1:7" s="5" customFormat="1" ht="13.5" customHeight="1" x14ac:dyDescent="0.2">
      <c r="A38" s="45">
        <v>312</v>
      </c>
      <c r="B38" s="65" t="s">
        <v>72</v>
      </c>
      <c r="C38" s="35">
        <f>C39</f>
        <v>1518.54</v>
      </c>
      <c r="D38" s="35">
        <f>+D39</f>
        <v>2000</v>
      </c>
      <c r="E38" s="35">
        <f>E39</f>
        <v>1168.54</v>
      </c>
      <c r="F38" s="51">
        <f t="shared" si="11"/>
        <v>58.426999999999992</v>
      </c>
      <c r="G38" s="51">
        <f t="shared" si="7"/>
        <v>76.951545563501782</v>
      </c>
    </row>
    <row r="39" spans="1:7" s="5" customFormat="1" ht="13.5" customHeight="1" x14ac:dyDescent="0.2">
      <c r="A39" s="10">
        <v>3121</v>
      </c>
      <c r="B39" s="67" t="s">
        <v>72</v>
      </c>
      <c r="C39" s="20">
        <v>1518.54</v>
      </c>
      <c r="D39" s="20">
        <v>2000</v>
      </c>
      <c r="E39" s="20">
        <v>1168.54</v>
      </c>
      <c r="F39" s="51">
        <f t="shared" si="11"/>
        <v>58.426999999999992</v>
      </c>
      <c r="G39" s="51">
        <f t="shared" si="7"/>
        <v>76.951545563501782</v>
      </c>
    </row>
    <row r="40" spans="1:7" s="5" customFormat="1" ht="13.5" customHeight="1" x14ac:dyDescent="0.2">
      <c r="A40" s="34">
        <v>32</v>
      </c>
      <c r="B40" s="65" t="s">
        <v>56</v>
      </c>
      <c r="C40" s="51">
        <f>C41+C46+C53+C63+C65</f>
        <v>35283.040000000001</v>
      </c>
      <c r="D40" s="51">
        <f>+D41+D46+D53+D63+D65</f>
        <v>59583.38</v>
      </c>
      <c r="E40" s="35">
        <f>E41+E46+E53+E63+E65</f>
        <v>36381.479999999996</v>
      </c>
      <c r="F40" s="51">
        <f t="shared" si="11"/>
        <v>61.059778750383074</v>
      </c>
      <c r="G40" s="51">
        <f t="shared" si="7"/>
        <v>103.11322380384456</v>
      </c>
    </row>
    <row r="41" spans="1:7" s="5" customFormat="1" ht="13.5" customHeight="1" x14ac:dyDescent="0.2">
      <c r="A41" s="34">
        <v>321</v>
      </c>
      <c r="B41" s="64" t="s">
        <v>100</v>
      </c>
      <c r="C41" s="36">
        <f>SUM(C42:C45)</f>
        <v>3871.33</v>
      </c>
      <c r="D41" s="36">
        <f>+D42+D43+D44+D45</f>
        <v>5261.16</v>
      </c>
      <c r="E41" s="36">
        <f>SUM(E42:E45)</f>
        <v>2831.04</v>
      </c>
      <c r="F41" s="51">
        <f t="shared" si="11"/>
        <v>53.810186346737218</v>
      </c>
      <c r="G41" s="51">
        <f t="shared" si="7"/>
        <v>73.128356404646468</v>
      </c>
    </row>
    <row r="42" spans="1:7" s="37" customFormat="1" ht="13.5" customHeight="1" x14ac:dyDescent="0.2">
      <c r="A42" s="4" t="s">
        <v>1</v>
      </c>
      <c r="B42" s="13" t="s">
        <v>2</v>
      </c>
      <c r="C42" s="20">
        <v>3439.33</v>
      </c>
      <c r="D42" s="20">
        <v>4000</v>
      </c>
      <c r="E42" s="20">
        <v>2264.04</v>
      </c>
      <c r="F42" s="51">
        <f t="shared" si="11"/>
        <v>56.600999999999999</v>
      </c>
      <c r="G42" s="51">
        <f t="shared" si="7"/>
        <v>65.827937418043632</v>
      </c>
    </row>
    <row r="43" spans="1:7" s="5" customFormat="1" ht="13.5" customHeight="1" x14ac:dyDescent="0.2">
      <c r="A43" s="4" t="s">
        <v>3</v>
      </c>
      <c r="B43" s="13" t="s">
        <v>4</v>
      </c>
      <c r="C43" s="20"/>
      <c r="D43" s="20"/>
      <c r="E43" s="20">
        <v>0</v>
      </c>
      <c r="F43" s="51" t="e">
        <f t="shared" si="11"/>
        <v>#DIV/0!</v>
      </c>
      <c r="G43" s="51" t="e">
        <f t="shared" si="7"/>
        <v>#DIV/0!</v>
      </c>
    </row>
    <row r="44" spans="1:7" s="5" customFormat="1" ht="13.5" customHeight="1" x14ac:dyDescent="0.2">
      <c r="A44" s="4" t="s">
        <v>5</v>
      </c>
      <c r="B44" s="13" t="s">
        <v>6</v>
      </c>
      <c r="C44" s="20">
        <v>432</v>
      </c>
      <c r="D44" s="20">
        <v>1261.1600000000001</v>
      </c>
      <c r="E44" s="20">
        <v>489.5</v>
      </c>
      <c r="F44" s="51">
        <f t="shared" si="11"/>
        <v>38.813473310285765</v>
      </c>
      <c r="G44" s="51">
        <f t="shared" si="7"/>
        <v>113.31018518518519</v>
      </c>
    </row>
    <row r="45" spans="1:7" s="5" customFormat="1" ht="13.5" customHeight="1" x14ac:dyDescent="0.2">
      <c r="A45" s="4" t="s">
        <v>7</v>
      </c>
      <c r="B45" s="13" t="s">
        <v>8</v>
      </c>
      <c r="C45" s="20">
        <v>0</v>
      </c>
      <c r="D45" s="20">
        <v>0</v>
      </c>
      <c r="E45" s="20">
        <v>77.5</v>
      </c>
      <c r="F45" s="51" t="e">
        <f t="shared" si="11"/>
        <v>#DIV/0!</v>
      </c>
      <c r="G45" s="51" t="e">
        <f t="shared" si="7"/>
        <v>#DIV/0!</v>
      </c>
    </row>
    <row r="46" spans="1:7" s="5" customFormat="1" ht="13.5" customHeight="1" x14ac:dyDescent="0.2">
      <c r="A46" s="34">
        <v>322</v>
      </c>
      <c r="B46" s="57" t="s">
        <v>101</v>
      </c>
      <c r="C46" s="36">
        <f>SUM(C47:C52)</f>
        <v>21145.739999999998</v>
      </c>
      <c r="D46" s="36">
        <f>+D47+D48+D49+D50+D51+D52</f>
        <v>32083.35</v>
      </c>
      <c r="E46" s="36">
        <f>SUM(E47:E52)</f>
        <v>20408.43</v>
      </c>
      <c r="F46" s="51">
        <f t="shared" si="11"/>
        <v>63.610657864593321</v>
      </c>
      <c r="G46" s="51">
        <f t="shared" si="7"/>
        <v>96.513198403082626</v>
      </c>
    </row>
    <row r="47" spans="1:7" s="5" customFormat="1" ht="13.5" customHeight="1" x14ac:dyDescent="0.2">
      <c r="A47" s="4" t="s">
        <v>9</v>
      </c>
      <c r="B47" s="13" t="s">
        <v>10</v>
      </c>
      <c r="C47" s="20">
        <v>4870.57</v>
      </c>
      <c r="D47" s="20">
        <v>12608.67</v>
      </c>
      <c r="E47" s="20">
        <v>4104.75</v>
      </c>
      <c r="F47" s="51">
        <f t="shared" si="11"/>
        <v>32.554980025649016</v>
      </c>
      <c r="G47" s="51">
        <f t="shared" si="7"/>
        <v>84.276583644214128</v>
      </c>
    </row>
    <row r="48" spans="1:7" s="5" customFormat="1" ht="13.5" customHeight="1" x14ac:dyDescent="0.2">
      <c r="A48" s="12">
        <v>3222</v>
      </c>
      <c r="B48" s="13" t="s">
        <v>73</v>
      </c>
      <c r="C48" s="20">
        <v>0</v>
      </c>
      <c r="D48" s="20">
        <f t="shared" ref="D48:D78" si="12">SUM(C48)</f>
        <v>0</v>
      </c>
      <c r="E48" s="20"/>
      <c r="F48" s="51" t="e">
        <f t="shared" si="11"/>
        <v>#DIV/0!</v>
      </c>
      <c r="G48" s="51" t="e">
        <f t="shared" si="7"/>
        <v>#DIV/0!</v>
      </c>
    </row>
    <row r="49" spans="1:8" s="37" customFormat="1" ht="13.5" customHeight="1" x14ac:dyDescent="0.2">
      <c r="A49" s="4" t="s">
        <v>11</v>
      </c>
      <c r="B49" s="13" t="s">
        <v>12</v>
      </c>
      <c r="C49" s="20">
        <v>16275.17</v>
      </c>
      <c r="D49" s="20">
        <v>19474.68</v>
      </c>
      <c r="E49" s="20">
        <v>16303.68</v>
      </c>
      <c r="F49" s="51">
        <f t="shared" si="11"/>
        <v>83.717319103574482</v>
      </c>
      <c r="G49" s="51">
        <f t="shared" si="7"/>
        <v>100.1751748215226</v>
      </c>
    </row>
    <row r="50" spans="1:8" s="5" customFormat="1" ht="13.5" customHeight="1" x14ac:dyDescent="0.2">
      <c r="A50" s="4" t="s">
        <v>13</v>
      </c>
      <c r="B50" s="38" t="s">
        <v>14</v>
      </c>
      <c r="C50" s="20">
        <v>0</v>
      </c>
      <c r="D50" s="20">
        <f t="shared" si="12"/>
        <v>0</v>
      </c>
      <c r="E50" s="20"/>
      <c r="F50" s="51" t="e">
        <f t="shared" si="11"/>
        <v>#DIV/0!</v>
      </c>
      <c r="G50" s="51" t="e">
        <f t="shared" si="7"/>
        <v>#DIV/0!</v>
      </c>
    </row>
    <row r="51" spans="1:8" s="5" customFormat="1" ht="13.5" customHeight="1" x14ac:dyDescent="0.2">
      <c r="A51" s="4" t="s">
        <v>15</v>
      </c>
      <c r="B51" s="13" t="s">
        <v>16</v>
      </c>
      <c r="C51" s="20">
        <v>0</v>
      </c>
      <c r="D51" s="20">
        <v>0</v>
      </c>
      <c r="E51" s="20">
        <v>0</v>
      </c>
      <c r="F51" s="51" t="e">
        <f t="shared" si="11"/>
        <v>#DIV/0!</v>
      </c>
      <c r="G51" s="51" t="e">
        <f t="shared" si="7"/>
        <v>#DIV/0!</v>
      </c>
    </row>
    <row r="52" spans="1:8" s="5" customFormat="1" ht="13.5" customHeight="1" x14ac:dyDescent="0.2">
      <c r="A52" s="12">
        <v>3227</v>
      </c>
      <c r="B52" s="13" t="s">
        <v>157</v>
      </c>
      <c r="C52" s="20">
        <v>0</v>
      </c>
      <c r="D52" s="20">
        <v>0</v>
      </c>
      <c r="E52" s="20">
        <v>0</v>
      </c>
      <c r="F52" s="51" t="e">
        <f t="shared" si="11"/>
        <v>#DIV/0!</v>
      </c>
      <c r="G52" s="51" t="e">
        <f t="shared" si="7"/>
        <v>#DIV/0!</v>
      </c>
    </row>
    <row r="53" spans="1:8" s="5" customFormat="1" ht="13.5" customHeight="1" x14ac:dyDescent="0.2">
      <c r="A53" s="34">
        <v>323</v>
      </c>
      <c r="B53" s="57" t="s">
        <v>102</v>
      </c>
      <c r="C53" s="36">
        <f>SUM(C54:C62)</f>
        <v>10140.970000000001</v>
      </c>
      <c r="D53" s="36">
        <f>SUM(D54:D62)</f>
        <v>21211.15</v>
      </c>
      <c r="E53" s="36">
        <f>SUM(E54:E62)</f>
        <v>12824.269999999999</v>
      </c>
      <c r="F53" s="51">
        <f t="shared" si="11"/>
        <v>60.46004106330868</v>
      </c>
      <c r="G53" s="51">
        <f t="shared" si="7"/>
        <v>126.45999347202483</v>
      </c>
    </row>
    <row r="54" spans="1:8" s="5" customFormat="1" ht="13.5" customHeight="1" x14ac:dyDescent="0.2">
      <c r="A54" s="4" t="s">
        <v>17</v>
      </c>
      <c r="B54" s="13" t="s">
        <v>18</v>
      </c>
      <c r="C54" s="20">
        <v>1894.48</v>
      </c>
      <c r="D54" s="20">
        <v>2700</v>
      </c>
      <c r="E54" s="20">
        <v>2560.48</v>
      </c>
      <c r="F54" s="51">
        <f t="shared" si="11"/>
        <v>94.83259259259259</v>
      </c>
      <c r="G54" s="51">
        <f t="shared" si="7"/>
        <v>135.15476542375745</v>
      </c>
    </row>
    <row r="55" spans="1:8" s="5" customFormat="1" ht="13.5" customHeight="1" x14ac:dyDescent="0.2">
      <c r="A55" s="4" t="s">
        <v>19</v>
      </c>
      <c r="B55" s="13" t="s">
        <v>20</v>
      </c>
      <c r="C55" s="20"/>
      <c r="D55" s="20">
        <f t="shared" si="12"/>
        <v>0</v>
      </c>
      <c r="E55" s="20"/>
      <c r="F55" s="51" t="e">
        <f t="shared" si="11"/>
        <v>#DIV/0!</v>
      </c>
      <c r="G55" s="51" t="e">
        <f t="shared" si="7"/>
        <v>#DIV/0!</v>
      </c>
    </row>
    <row r="56" spans="1:8" s="5" customFormat="1" ht="13.5" customHeight="1" x14ac:dyDescent="0.2">
      <c r="A56" s="4" t="s">
        <v>21</v>
      </c>
      <c r="B56" s="13" t="s">
        <v>22</v>
      </c>
      <c r="C56" s="20">
        <v>0</v>
      </c>
      <c r="D56" s="20">
        <v>0</v>
      </c>
      <c r="E56" s="20">
        <v>0</v>
      </c>
      <c r="F56" s="51" t="e">
        <f t="shared" si="11"/>
        <v>#DIV/0!</v>
      </c>
      <c r="G56" s="51" t="e">
        <f t="shared" si="7"/>
        <v>#DIV/0!</v>
      </c>
    </row>
    <row r="57" spans="1:8" s="5" customFormat="1" ht="13.5" customHeight="1" x14ac:dyDescent="0.2">
      <c r="A57" s="4" t="s">
        <v>23</v>
      </c>
      <c r="B57" s="13" t="s">
        <v>24</v>
      </c>
      <c r="C57" s="20">
        <v>3660.48</v>
      </c>
      <c r="D57" s="20">
        <v>7246.1</v>
      </c>
      <c r="E57" s="20">
        <v>5276.08</v>
      </c>
      <c r="F57" s="51">
        <f t="shared" si="11"/>
        <v>72.812685444583977</v>
      </c>
      <c r="G57" s="51">
        <f t="shared" si="7"/>
        <v>144.1362881370749</v>
      </c>
    </row>
    <row r="58" spans="1:8" s="5" customFormat="1" ht="13.5" customHeight="1" x14ac:dyDescent="0.2">
      <c r="A58" s="12">
        <v>3235</v>
      </c>
      <c r="B58" s="13" t="s">
        <v>74</v>
      </c>
      <c r="C58" s="20">
        <v>0</v>
      </c>
      <c r="D58" s="20">
        <v>0</v>
      </c>
      <c r="E58" s="20">
        <v>0</v>
      </c>
      <c r="F58" s="51" t="e">
        <f t="shared" si="11"/>
        <v>#DIV/0!</v>
      </c>
      <c r="G58" s="51" t="e">
        <f t="shared" si="7"/>
        <v>#DIV/0!</v>
      </c>
    </row>
    <row r="59" spans="1:8" s="54" customFormat="1" ht="23.25" customHeight="1" x14ac:dyDescent="0.2">
      <c r="A59" s="4" t="s">
        <v>25</v>
      </c>
      <c r="B59" s="13" t="s">
        <v>26</v>
      </c>
      <c r="C59" s="20">
        <v>1181.25</v>
      </c>
      <c r="D59" s="20">
        <v>4265.05</v>
      </c>
      <c r="E59" s="20">
        <v>3125.56</v>
      </c>
      <c r="F59" s="51">
        <f t="shared" si="11"/>
        <v>73.283079916999796</v>
      </c>
      <c r="G59" s="51">
        <f t="shared" si="7"/>
        <v>264.59767195767199</v>
      </c>
      <c r="H59" s="37"/>
    </row>
    <row r="60" spans="1:8" s="5" customFormat="1" ht="13.5" customHeight="1" x14ac:dyDescent="0.2">
      <c r="A60" s="4" t="s">
        <v>27</v>
      </c>
      <c r="B60" s="13" t="s">
        <v>28</v>
      </c>
      <c r="C60" s="20">
        <v>0</v>
      </c>
      <c r="D60" s="20">
        <v>0</v>
      </c>
      <c r="E60" s="20">
        <v>0</v>
      </c>
      <c r="F60" s="51" t="e">
        <f t="shared" si="11"/>
        <v>#DIV/0!</v>
      </c>
      <c r="G60" s="51" t="e">
        <f t="shared" si="7"/>
        <v>#DIV/0!</v>
      </c>
    </row>
    <row r="61" spans="1:8" s="37" customFormat="1" ht="13.5" customHeight="1" x14ac:dyDescent="0.2">
      <c r="A61" s="4" t="s">
        <v>29</v>
      </c>
      <c r="B61" s="13" t="s">
        <v>30</v>
      </c>
      <c r="C61" s="20">
        <v>0</v>
      </c>
      <c r="D61" s="20">
        <v>0</v>
      </c>
      <c r="E61" s="20">
        <v>365</v>
      </c>
      <c r="F61" s="51" t="e">
        <f t="shared" si="11"/>
        <v>#DIV/0!</v>
      </c>
      <c r="G61" s="51" t="e">
        <f t="shared" si="7"/>
        <v>#DIV/0!</v>
      </c>
    </row>
    <row r="62" spans="1:8" s="5" customFormat="1" ht="13.5" customHeight="1" x14ac:dyDescent="0.2">
      <c r="A62" s="4" t="s">
        <v>31</v>
      </c>
      <c r="B62" s="13" t="s">
        <v>32</v>
      </c>
      <c r="C62" s="20">
        <v>3404.76</v>
      </c>
      <c r="D62" s="20">
        <v>7000</v>
      </c>
      <c r="E62" s="20">
        <v>1497.15</v>
      </c>
      <c r="F62" s="51">
        <f t="shared" si="11"/>
        <v>21.387857142857143</v>
      </c>
      <c r="G62" s="51">
        <f t="shared" si="7"/>
        <v>43.972262362104821</v>
      </c>
    </row>
    <row r="63" spans="1:8" s="5" customFormat="1" ht="13.5" customHeight="1" x14ac:dyDescent="0.2">
      <c r="A63" s="49">
        <v>324</v>
      </c>
      <c r="B63" s="68" t="s">
        <v>34</v>
      </c>
      <c r="C63" s="55">
        <v>0</v>
      </c>
      <c r="D63" s="55">
        <f t="shared" si="12"/>
        <v>0</v>
      </c>
      <c r="E63" s="55">
        <v>0</v>
      </c>
      <c r="F63" s="51" t="e">
        <f t="shared" si="11"/>
        <v>#DIV/0!</v>
      </c>
      <c r="G63" s="51" t="e">
        <f t="shared" si="7"/>
        <v>#DIV/0!</v>
      </c>
    </row>
    <row r="64" spans="1:8" s="5" customFormat="1" ht="13.5" customHeight="1" x14ac:dyDescent="0.2">
      <c r="A64" s="4" t="s">
        <v>33</v>
      </c>
      <c r="B64" s="13" t="s">
        <v>34</v>
      </c>
      <c r="C64" s="20"/>
      <c r="D64" s="20">
        <f t="shared" si="12"/>
        <v>0</v>
      </c>
      <c r="E64" s="20"/>
      <c r="F64" s="51" t="e">
        <f t="shared" si="11"/>
        <v>#DIV/0!</v>
      </c>
      <c r="G64" s="51" t="e">
        <f t="shared" si="7"/>
        <v>#DIV/0!</v>
      </c>
    </row>
    <row r="65" spans="1:7" s="5" customFormat="1" ht="13.5" customHeight="1" x14ac:dyDescent="0.2">
      <c r="A65" s="34">
        <v>329</v>
      </c>
      <c r="B65" s="69" t="s">
        <v>44</v>
      </c>
      <c r="C65" s="36">
        <f>SUM(C66:C70)</f>
        <v>125</v>
      </c>
      <c r="D65" s="36">
        <f>SUM(D66:D70)</f>
        <v>1027.72</v>
      </c>
      <c r="E65" s="36">
        <f>SUM(E66:E70)</f>
        <v>317.74</v>
      </c>
      <c r="F65" s="51">
        <f t="shared" si="11"/>
        <v>30.916981278947574</v>
      </c>
      <c r="G65" s="51">
        <f t="shared" si="7"/>
        <v>254.19200000000001</v>
      </c>
    </row>
    <row r="66" spans="1:7" s="5" customFormat="1" ht="13.5" customHeight="1" x14ac:dyDescent="0.2">
      <c r="A66" s="4" t="s">
        <v>35</v>
      </c>
      <c r="B66" s="13" t="s">
        <v>36</v>
      </c>
      <c r="C66" s="20">
        <v>0</v>
      </c>
      <c r="D66" s="20">
        <v>0</v>
      </c>
      <c r="E66" s="20">
        <v>0</v>
      </c>
      <c r="F66" s="51" t="e">
        <f t="shared" si="11"/>
        <v>#DIV/0!</v>
      </c>
      <c r="G66" s="51" t="e">
        <f t="shared" si="7"/>
        <v>#DIV/0!</v>
      </c>
    </row>
    <row r="67" spans="1:7" s="37" customFormat="1" ht="13.5" customHeight="1" x14ac:dyDescent="0.2">
      <c r="A67" s="4" t="s">
        <v>37</v>
      </c>
      <c r="B67" s="13" t="s">
        <v>38</v>
      </c>
      <c r="C67" s="20">
        <v>0</v>
      </c>
      <c r="D67" s="20">
        <v>500</v>
      </c>
      <c r="E67" s="20">
        <v>0</v>
      </c>
      <c r="F67" s="51">
        <f t="shared" si="11"/>
        <v>0</v>
      </c>
      <c r="G67" s="51" t="e">
        <f t="shared" si="7"/>
        <v>#DIV/0!</v>
      </c>
    </row>
    <row r="68" spans="1:7" s="37" customFormat="1" ht="13.5" customHeight="1" x14ac:dyDescent="0.2">
      <c r="A68" s="4" t="s">
        <v>39</v>
      </c>
      <c r="B68" s="13" t="s">
        <v>40</v>
      </c>
      <c r="C68" s="20">
        <v>125</v>
      </c>
      <c r="D68" s="20">
        <v>195</v>
      </c>
      <c r="E68" s="20">
        <v>267</v>
      </c>
      <c r="F68" s="51">
        <f t="shared" si="11"/>
        <v>136.92307692307693</v>
      </c>
      <c r="G68" s="51">
        <f t="shared" si="7"/>
        <v>213.60000000000002</v>
      </c>
    </row>
    <row r="69" spans="1:7" s="5" customFormat="1" ht="13.5" customHeight="1" x14ac:dyDescent="0.2">
      <c r="A69" s="4" t="s">
        <v>41</v>
      </c>
      <c r="B69" s="13" t="s">
        <v>42</v>
      </c>
      <c r="C69" s="20">
        <v>0</v>
      </c>
      <c r="D69" s="20">
        <v>200</v>
      </c>
      <c r="E69" s="20">
        <v>0</v>
      </c>
      <c r="F69" s="51">
        <f t="shared" si="11"/>
        <v>0</v>
      </c>
      <c r="G69" s="51" t="e">
        <f t="shared" si="7"/>
        <v>#DIV/0!</v>
      </c>
    </row>
    <row r="70" spans="1:7" s="5" customFormat="1" ht="13.5" customHeight="1" x14ac:dyDescent="0.2">
      <c r="A70" s="4" t="s">
        <v>43</v>
      </c>
      <c r="B70" s="13" t="s">
        <v>44</v>
      </c>
      <c r="C70" s="20">
        <v>0</v>
      </c>
      <c r="D70" s="20">
        <v>132.72</v>
      </c>
      <c r="E70" s="20">
        <v>50.74</v>
      </c>
      <c r="F70" s="51">
        <f t="shared" si="11"/>
        <v>38.230861965039182</v>
      </c>
      <c r="G70" s="51" t="e">
        <f t="shared" si="7"/>
        <v>#DIV/0!</v>
      </c>
    </row>
    <row r="71" spans="1:7" s="5" customFormat="1" ht="13.5" customHeight="1" x14ac:dyDescent="0.2">
      <c r="A71" s="34">
        <v>34</v>
      </c>
      <c r="B71" s="69" t="s">
        <v>57</v>
      </c>
      <c r="C71" s="36">
        <f>C72</f>
        <v>0</v>
      </c>
      <c r="D71" s="36">
        <f>+D72</f>
        <v>132.72</v>
      </c>
      <c r="E71" s="36">
        <f>E72</f>
        <v>0.42</v>
      </c>
      <c r="F71" s="51">
        <f t="shared" si="11"/>
        <v>0.31645569620253167</v>
      </c>
      <c r="G71" s="51" t="e">
        <f t="shared" si="7"/>
        <v>#DIV/0!</v>
      </c>
    </row>
    <row r="72" spans="1:7" s="5" customFormat="1" ht="24" customHeight="1" x14ac:dyDescent="0.2">
      <c r="A72" s="34">
        <v>343</v>
      </c>
      <c r="B72" s="57" t="s">
        <v>103</v>
      </c>
      <c r="C72" s="36">
        <f>SUM(C73:C75)</f>
        <v>0</v>
      </c>
      <c r="D72" s="36">
        <f>+D73+D74+D75</f>
        <v>132.72</v>
      </c>
      <c r="E72" s="36">
        <f>SUM(E73:E75)</f>
        <v>0.42</v>
      </c>
      <c r="F72" s="51">
        <f t="shared" si="11"/>
        <v>0.31645569620253167</v>
      </c>
      <c r="G72" s="51" t="e">
        <f t="shared" si="7"/>
        <v>#DIV/0!</v>
      </c>
    </row>
    <row r="73" spans="1:7" s="5" customFormat="1" ht="13.5" customHeight="1" x14ac:dyDescent="0.2">
      <c r="A73" s="4" t="s">
        <v>45</v>
      </c>
      <c r="B73" s="13" t="s">
        <v>46</v>
      </c>
      <c r="C73" s="20">
        <v>0</v>
      </c>
      <c r="D73" s="20">
        <v>0</v>
      </c>
      <c r="E73" s="20">
        <v>0</v>
      </c>
      <c r="F73" s="51" t="e">
        <f t="shared" si="11"/>
        <v>#DIV/0!</v>
      </c>
      <c r="G73" s="51" t="e">
        <f t="shared" si="7"/>
        <v>#DIV/0!</v>
      </c>
    </row>
    <row r="74" spans="1:7" s="3" customFormat="1" ht="13.5" customHeight="1" x14ac:dyDescent="0.2">
      <c r="A74" s="4" t="s">
        <v>47</v>
      </c>
      <c r="B74" s="13" t="s">
        <v>48</v>
      </c>
      <c r="C74" s="20">
        <v>0</v>
      </c>
      <c r="D74" s="20">
        <v>132.72</v>
      </c>
      <c r="E74" s="20">
        <v>0</v>
      </c>
      <c r="F74" s="51">
        <f t="shared" si="11"/>
        <v>0</v>
      </c>
      <c r="G74" s="51" t="e">
        <f t="shared" si="7"/>
        <v>#DIV/0!</v>
      </c>
    </row>
    <row r="75" spans="1:7" s="3" customFormat="1" ht="13.5" customHeight="1" x14ac:dyDescent="0.2">
      <c r="A75" s="12">
        <v>3434</v>
      </c>
      <c r="B75" s="13" t="s">
        <v>64</v>
      </c>
      <c r="C75" s="20">
        <v>0</v>
      </c>
      <c r="D75" s="20">
        <v>0</v>
      </c>
      <c r="E75" s="20">
        <v>0.42</v>
      </c>
      <c r="F75" s="51" t="e">
        <f t="shared" si="11"/>
        <v>#DIV/0!</v>
      </c>
      <c r="G75" s="51" t="e">
        <f t="shared" si="7"/>
        <v>#DIV/0!</v>
      </c>
    </row>
    <row r="76" spans="1:7" s="9" customFormat="1" ht="13.5" customHeight="1" x14ac:dyDescent="0.2">
      <c r="A76" s="344" t="s">
        <v>185</v>
      </c>
      <c r="B76" s="345"/>
      <c r="C76" s="59">
        <f>+C20+C77+C115+C138+C185+C206+C214+C238+C245+C264+C269+C274+C300</f>
        <v>775971.71000000008</v>
      </c>
      <c r="D76" s="59">
        <f>+D20+D77+D115+D138+D185+D206+D214+D238+D245+D264+D269+D274+D300</f>
        <v>1580143.7700000003</v>
      </c>
      <c r="E76" s="59">
        <f>+E20+E77+E115+E138+E185+E206+E214+E238+E245+E264+E269+E274+E300</f>
        <v>866127.33999999985</v>
      </c>
      <c r="F76" s="33">
        <f>+E76/D76*100</f>
        <v>54.81319842181194</v>
      </c>
      <c r="G76" s="290">
        <f t="shared" si="7"/>
        <v>111.61841711987152</v>
      </c>
    </row>
    <row r="77" spans="1:7" s="9" customFormat="1" ht="13.5" customHeight="1" x14ac:dyDescent="0.2">
      <c r="A77" s="342" t="s">
        <v>218</v>
      </c>
      <c r="B77" s="343"/>
      <c r="C77" s="56">
        <f>C78+C85+C105</f>
        <v>264.91000000000003</v>
      </c>
      <c r="D77" s="56">
        <f>D78+D85+D105</f>
        <v>8159.51</v>
      </c>
      <c r="E77" s="56">
        <f>E78+E85+E105</f>
        <v>643.88</v>
      </c>
      <c r="F77" s="52">
        <f>+E77/D77*100</f>
        <v>7.8911601309392356</v>
      </c>
      <c r="G77" s="52">
        <f t="shared" si="7"/>
        <v>243.05613227133742</v>
      </c>
    </row>
    <row r="78" spans="1:7" s="9" customFormat="1" ht="13.5" customHeight="1" x14ac:dyDescent="0.2">
      <c r="A78" s="34">
        <v>31</v>
      </c>
      <c r="B78" s="64" t="s">
        <v>61</v>
      </c>
      <c r="C78" s="35">
        <f>C79+C83+C81</f>
        <v>0</v>
      </c>
      <c r="D78" s="35">
        <f t="shared" si="12"/>
        <v>0</v>
      </c>
      <c r="E78" s="35">
        <f>E79+E83+E81</f>
        <v>0</v>
      </c>
      <c r="F78" s="51" t="e">
        <f t="shared" ref="F78:F114" si="13">+E78/D78*100</f>
        <v>#DIV/0!</v>
      </c>
      <c r="G78" s="51" t="e">
        <f t="shared" si="7"/>
        <v>#DIV/0!</v>
      </c>
    </row>
    <row r="79" spans="1:7" s="8" customFormat="1" ht="13.5" customHeight="1" x14ac:dyDescent="0.2">
      <c r="A79" s="34">
        <v>311</v>
      </c>
      <c r="B79" s="64" t="s">
        <v>96</v>
      </c>
      <c r="C79" s="36">
        <f>C80</f>
        <v>0</v>
      </c>
      <c r="D79" s="36">
        <f t="shared" ref="D79:D146" si="14">SUM(C79)</f>
        <v>0</v>
      </c>
      <c r="E79" s="36">
        <f>E80</f>
        <v>0</v>
      </c>
      <c r="F79" s="51" t="e">
        <f t="shared" si="13"/>
        <v>#DIV/0!</v>
      </c>
      <c r="G79" s="51" t="e">
        <f t="shared" si="7"/>
        <v>#DIV/0!</v>
      </c>
    </row>
    <row r="80" spans="1:7" s="9" customFormat="1" ht="13.5" customHeight="1" x14ac:dyDescent="0.2">
      <c r="A80" s="4" t="s">
        <v>62</v>
      </c>
      <c r="B80" s="13" t="s">
        <v>63</v>
      </c>
      <c r="C80" s="20">
        <v>0</v>
      </c>
      <c r="D80" s="20">
        <f t="shared" si="14"/>
        <v>0</v>
      </c>
      <c r="E80" s="20">
        <v>0</v>
      </c>
      <c r="F80" s="51" t="e">
        <f t="shared" si="13"/>
        <v>#DIV/0!</v>
      </c>
      <c r="G80" s="51" t="e">
        <f t="shared" si="7"/>
        <v>#DIV/0!</v>
      </c>
    </row>
    <row r="81" spans="1:7" s="3" customFormat="1" ht="13.5" customHeight="1" x14ac:dyDescent="0.2">
      <c r="A81" s="45">
        <v>312</v>
      </c>
      <c r="B81" s="65" t="s">
        <v>72</v>
      </c>
      <c r="C81" s="35">
        <f>C82</f>
        <v>0</v>
      </c>
      <c r="D81" s="35">
        <f t="shared" si="14"/>
        <v>0</v>
      </c>
      <c r="E81" s="35">
        <f>E82</f>
        <v>0</v>
      </c>
      <c r="F81" s="51" t="e">
        <f t="shared" si="13"/>
        <v>#DIV/0!</v>
      </c>
      <c r="G81" s="51" t="e">
        <f t="shared" si="7"/>
        <v>#DIV/0!</v>
      </c>
    </row>
    <row r="82" spans="1:7" s="3" customFormat="1" ht="13.5" customHeight="1" x14ac:dyDescent="0.2">
      <c r="A82" s="10">
        <v>3121</v>
      </c>
      <c r="B82" s="67" t="s">
        <v>72</v>
      </c>
      <c r="C82" s="20">
        <v>0</v>
      </c>
      <c r="D82" s="20">
        <f t="shared" si="14"/>
        <v>0</v>
      </c>
      <c r="E82" s="20">
        <v>0</v>
      </c>
      <c r="F82" s="51" t="e">
        <f t="shared" si="13"/>
        <v>#DIV/0!</v>
      </c>
      <c r="G82" s="51" t="e">
        <f t="shared" si="7"/>
        <v>#DIV/0!</v>
      </c>
    </row>
    <row r="83" spans="1:7" s="6" customFormat="1" ht="13.5" customHeight="1" x14ac:dyDescent="0.2">
      <c r="A83" s="34">
        <v>313</v>
      </c>
      <c r="B83" s="64" t="s">
        <v>98</v>
      </c>
      <c r="C83" s="36">
        <f>C84</f>
        <v>0</v>
      </c>
      <c r="D83" s="36">
        <f t="shared" si="14"/>
        <v>0</v>
      </c>
      <c r="E83" s="36">
        <f>E84</f>
        <v>0</v>
      </c>
      <c r="F83" s="51" t="e">
        <f t="shared" si="13"/>
        <v>#DIV/0!</v>
      </c>
      <c r="G83" s="51" t="e">
        <f t="shared" si="7"/>
        <v>#DIV/0!</v>
      </c>
    </row>
    <row r="84" spans="1:7" s="6" customFormat="1" ht="13.5" customHeight="1" x14ac:dyDescent="0.2">
      <c r="A84" s="12">
        <v>3132</v>
      </c>
      <c r="B84" s="67" t="s">
        <v>99</v>
      </c>
      <c r="C84" s="20">
        <v>0</v>
      </c>
      <c r="D84" s="20">
        <f t="shared" si="14"/>
        <v>0</v>
      </c>
      <c r="E84" s="20">
        <v>0</v>
      </c>
      <c r="F84" s="51" t="e">
        <f t="shared" si="13"/>
        <v>#DIV/0!</v>
      </c>
      <c r="G84" s="51" t="e">
        <f t="shared" si="7"/>
        <v>#DIV/0!</v>
      </c>
    </row>
    <row r="85" spans="1:7" s="3" customFormat="1" ht="13.5" customHeight="1" x14ac:dyDescent="0.2">
      <c r="A85" s="34">
        <v>32</v>
      </c>
      <c r="B85" s="64" t="s">
        <v>56</v>
      </c>
      <c r="C85" s="44">
        <f>C86+C89+C94+C102+C100</f>
        <v>264.91000000000003</v>
      </c>
      <c r="D85" s="44">
        <f>D86+D89+D94+D102+D100</f>
        <v>7034.02</v>
      </c>
      <c r="E85" s="44">
        <f>E86+E89+E94+E102+E100</f>
        <v>583.25</v>
      </c>
      <c r="F85" s="51">
        <f t="shared" si="13"/>
        <v>8.2918444929073267</v>
      </c>
      <c r="G85" s="51">
        <f t="shared" si="7"/>
        <v>220.16911403873013</v>
      </c>
    </row>
    <row r="86" spans="1:7" s="9" customFormat="1" ht="13.5" customHeight="1" x14ac:dyDescent="0.2">
      <c r="A86" s="34">
        <v>321</v>
      </c>
      <c r="B86" s="64" t="s">
        <v>100</v>
      </c>
      <c r="C86" s="35">
        <f>SUM(C87:C88)</f>
        <v>0</v>
      </c>
      <c r="D86" s="35">
        <f>+D87+D88</f>
        <v>0</v>
      </c>
      <c r="E86" s="35">
        <f>SUM(E87:E88)</f>
        <v>0</v>
      </c>
      <c r="F86" s="51" t="e">
        <f t="shared" si="13"/>
        <v>#DIV/0!</v>
      </c>
      <c r="G86" s="51" t="e">
        <f t="shared" ref="G86:G149" si="15">+E86/C86*100</f>
        <v>#DIV/0!</v>
      </c>
    </row>
    <row r="87" spans="1:7" s="9" customFormat="1" ht="13.5" customHeight="1" x14ac:dyDescent="0.2">
      <c r="A87" s="4" t="s">
        <v>1</v>
      </c>
      <c r="B87" s="13" t="s">
        <v>2</v>
      </c>
      <c r="C87" s="20">
        <v>0</v>
      </c>
      <c r="D87" s="20">
        <v>0</v>
      </c>
      <c r="E87" s="20">
        <v>0</v>
      </c>
      <c r="F87" s="51" t="e">
        <f t="shared" si="13"/>
        <v>#DIV/0!</v>
      </c>
      <c r="G87" s="51" t="e">
        <f t="shared" si="15"/>
        <v>#DIV/0!</v>
      </c>
    </row>
    <row r="88" spans="1:7" s="9" customFormat="1" ht="13.5" customHeight="1" x14ac:dyDescent="0.2">
      <c r="A88" s="12">
        <v>3213</v>
      </c>
      <c r="B88" s="13" t="s">
        <v>6</v>
      </c>
      <c r="C88" s="20">
        <v>0</v>
      </c>
      <c r="D88" s="20">
        <v>0</v>
      </c>
      <c r="E88" s="20">
        <v>0</v>
      </c>
      <c r="F88" s="51" t="e">
        <f t="shared" si="13"/>
        <v>#DIV/0!</v>
      </c>
      <c r="G88" s="51" t="e">
        <f t="shared" si="15"/>
        <v>#DIV/0!</v>
      </c>
    </row>
    <row r="89" spans="1:7" s="9" customFormat="1" ht="13.5" customHeight="1" x14ac:dyDescent="0.2">
      <c r="A89" s="34">
        <v>322</v>
      </c>
      <c r="B89" s="57" t="s">
        <v>101</v>
      </c>
      <c r="C89" s="70">
        <f>SUM(C90:C93)</f>
        <v>0</v>
      </c>
      <c r="D89" s="70">
        <f>SUM(D90:D93)</f>
        <v>1855.6100000000001</v>
      </c>
      <c r="E89" s="70">
        <f>SUM(E90:E93)</f>
        <v>0</v>
      </c>
      <c r="F89" s="51">
        <f t="shared" si="13"/>
        <v>0</v>
      </c>
      <c r="G89" s="51" t="e">
        <f t="shared" si="15"/>
        <v>#DIV/0!</v>
      </c>
    </row>
    <row r="90" spans="1:7" s="8" customFormat="1" ht="13.5" customHeight="1" x14ac:dyDescent="0.2">
      <c r="A90" s="4" t="s">
        <v>9</v>
      </c>
      <c r="B90" s="13" t="s">
        <v>10</v>
      </c>
      <c r="C90" s="20">
        <v>0</v>
      </c>
      <c r="D90" s="20">
        <v>491.07</v>
      </c>
      <c r="E90" s="20">
        <v>0</v>
      </c>
      <c r="F90" s="51">
        <f t="shared" si="13"/>
        <v>0</v>
      </c>
      <c r="G90" s="51" t="e">
        <f t="shared" si="15"/>
        <v>#DIV/0!</v>
      </c>
    </row>
    <row r="91" spans="1:7" s="9" customFormat="1" ht="13.5" customHeight="1" x14ac:dyDescent="0.2">
      <c r="A91" s="12">
        <v>3222</v>
      </c>
      <c r="B91" s="13" t="s">
        <v>73</v>
      </c>
      <c r="C91" s="20"/>
      <c r="D91" s="20">
        <v>592.09</v>
      </c>
      <c r="E91" s="20">
        <v>0</v>
      </c>
      <c r="F91" s="51">
        <f t="shared" si="13"/>
        <v>0</v>
      </c>
      <c r="G91" s="51" t="e">
        <f t="shared" si="15"/>
        <v>#DIV/0!</v>
      </c>
    </row>
    <row r="92" spans="1:7" s="9" customFormat="1" ht="13.5" customHeight="1" x14ac:dyDescent="0.2">
      <c r="A92" s="12">
        <v>3225</v>
      </c>
      <c r="B92" s="13" t="s">
        <v>16</v>
      </c>
      <c r="C92" s="20"/>
      <c r="D92" s="20">
        <v>265.45</v>
      </c>
      <c r="E92" s="20">
        <v>0</v>
      </c>
      <c r="F92" s="51">
        <f t="shared" si="13"/>
        <v>0</v>
      </c>
      <c r="G92" s="51" t="e">
        <f t="shared" si="15"/>
        <v>#DIV/0!</v>
      </c>
    </row>
    <row r="93" spans="1:7" s="9" customFormat="1" ht="13.5" customHeight="1" x14ac:dyDescent="0.2">
      <c r="A93" s="12">
        <v>3223</v>
      </c>
      <c r="B93" s="13" t="s">
        <v>12</v>
      </c>
      <c r="C93" s="20"/>
      <c r="D93" s="20">
        <v>507</v>
      </c>
      <c r="E93" s="20">
        <v>0</v>
      </c>
      <c r="F93" s="51">
        <f t="shared" si="13"/>
        <v>0</v>
      </c>
      <c r="G93" s="51" t="e">
        <f t="shared" si="15"/>
        <v>#DIV/0!</v>
      </c>
    </row>
    <row r="94" spans="1:7" s="9" customFormat="1" ht="13.5" customHeight="1" x14ac:dyDescent="0.2">
      <c r="A94" s="34">
        <v>323</v>
      </c>
      <c r="B94" s="57" t="s">
        <v>102</v>
      </c>
      <c r="C94" s="70">
        <f>SUM(C95:C99)</f>
        <v>0</v>
      </c>
      <c r="D94" s="70">
        <f>+D95+D96+D97+D98+D99</f>
        <v>0</v>
      </c>
      <c r="E94" s="70">
        <f>SUM(E95:E99)</f>
        <v>315.48</v>
      </c>
      <c r="F94" s="51" t="e">
        <f t="shared" si="13"/>
        <v>#DIV/0!</v>
      </c>
      <c r="G94" s="51" t="e">
        <f t="shared" si="15"/>
        <v>#DIV/0!</v>
      </c>
    </row>
    <row r="95" spans="1:7" s="9" customFormat="1" ht="13.5" customHeight="1" x14ac:dyDescent="0.2">
      <c r="A95" s="12">
        <v>3232</v>
      </c>
      <c r="B95" s="13" t="s">
        <v>20</v>
      </c>
      <c r="C95" s="20">
        <v>0</v>
      </c>
      <c r="D95" s="20">
        <v>0</v>
      </c>
      <c r="E95" s="71">
        <v>0</v>
      </c>
      <c r="F95" s="51" t="e">
        <f t="shared" si="13"/>
        <v>#DIV/0!</v>
      </c>
      <c r="G95" s="51" t="e">
        <f t="shared" si="15"/>
        <v>#DIV/0!</v>
      </c>
    </row>
    <row r="96" spans="1:7" s="9" customFormat="1" ht="13.5" customHeight="1" x14ac:dyDescent="0.2">
      <c r="A96" s="12">
        <v>3233</v>
      </c>
      <c r="B96" s="13" t="s">
        <v>22</v>
      </c>
      <c r="C96" s="20">
        <v>0</v>
      </c>
      <c r="D96" s="20">
        <f t="shared" si="14"/>
        <v>0</v>
      </c>
      <c r="E96" s="20">
        <v>0</v>
      </c>
      <c r="F96" s="51" t="e">
        <f t="shared" si="13"/>
        <v>#DIV/0!</v>
      </c>
      <c r="G96" s="51" t="e">
        <f t="shared" si="15"/>
        <v>#DIV/0!</v>
      </c>
    </row>
    <row r="97" spans="1:7" s="9" customFormat="1" ht="13.5" customHeight="1" x14ac:dyDescent="0.2">
      <c r="A97" s="4" t="s">
        <v>23</v>
      </c>
      <c r="B97" s="13" t="s">
        <v>24</v>
      </c>
      <c r="C97" s="20">
        <v>0</v>
      </c>
      <c r="D97" s="20">
        <f t="shared" si="14"/>
        <v>0</v>
      </c>
      <c r="E97" s="20">
        <v>0</v>
      </c>
      <c r="F97" s="51" t="e">
        <f t="shared" si="13"/>
        <v>#DIV/0!</v>
      </c>
      <c r="G97" s="51" t="e">
        <f t="shared" si="15"/>
        <v>#DIV/0!</v>
      </c>
    </row>
    <row r="98" spans="1:7" s="8" customFormat="1" ht="13.5" customHeight="1" x14ac:dyDescent="0.2">
      <c r="A98" s="12">
        <v>3237</v>
      </c>
      <c r="B98" s="13" t="s">
        <v>28</v>
      </c>
      <c r="C98" s="20">
        <v>0</v>
      </c>
      <c r="D98" s="20">
        <f t="shared" si="14"/>
        <v>0</v>
      </c>
      <c r="E98" s="20">
        <v>315.48</v>
      </c>
      <c r="F98" s="51" t="e">
        <f t="shared" si="13"/>
        <v>#DIV/0!</v>
      </c>
      <c r="G98" s="51" t="e">
        <f t="shared" si="15"/>
        <v>#DIV/0!</v>
      </c>
    </row>
    <row r="99" spans="1:7" s="9" customFormat="1" ht="13.5" customHeight="1" x14ac:dyDescent="0.2">
      <c r="A99" s="4" t="s">
        <v>31</v>
      </c>
      <c r="B99" s="13" t="s">
        <v>32</v>
      </c>
      <c r="C99" s="20">
        <v>0</v>
      </c>
      <c r="D99" s="20">
        <v>0</v>
      </c>
      <c r="E99" s="20">
        <v>0</v>
      </c>
      <c r="F99" s="51" t="e">
        <f t="shared" si="13"/>
        <v>#DIV/0!</v>
      </c>
      <c r="G99" s="51" t="e">
        <f t="shared" si="15"/>
        <v>#DIV/0!</v>
      </c>
    </row>
    <row r="100" spans="1:7" s="9" customFormat="1" ht="13.5" customHeight="1" x14ac:dyDescent="0.2">
      <c r="A100" s="34">
        <v>324</v>
      </c>
      <c r="B100" s="13"/>
      <c r="C100" s="35">
        <f>SUM(C101)</f>
        <v>264.91000000000003</v>
      </c>
      <c r="D100" s="35">
        <f t="shared" ref="D100:E100" si="16">SUM(D101)</f>
        <v>3585.74</v>
      </c>
      <c r="E100" s="35">
        <f t="shared" si="16"/>
        <v>0</v>
      </c>
      <c r="F100" s="51">
        <f t="shared" si="13"/>
        <v>0</v>
      </c>
      <c r="G100" s="51">
        <f t="shared" si="15"/>
        <v>0</v>
      </c>
    </row>
    <row r="101" spans="1:7" s="37" customFormat="1" ht="13.5" customHeight="1" x14ac:dyDescent="0.2">
      <c r="A101" s="12">
        <v>3241</v>
      </c>
      <c r="B101" s="13" t="s">
        <v>233</v>
      </c>
      <c r="C101" s="20">
        <v>264.91000000000003</v>
      </c>
      <c r="D101" s="20">
        <v>3585.74</v>
      </c>
      <c r="E101" s="20">
        <v>0</v>
      </c>
      <c r="F101" s="51"/>
      <c r="G101" s="51">
        <f t="shared" si="15"/>
        <v>0</v>
      </c>
    </row>
    <row r="102" spans="1:7" s="37" customFormat="1" ht="13.5" customHeight="1" x14ac:dyDescent="0.2">
      <c r="A102" s="34">
        <v>329</v>
      </c>
      <c r="B102" s="57" t="s">
        <v>44</v>
      </c>
      <c r="C102" s="70">
        <f>SUM(C103:C104)</f>
        <v>0</v>
      </c>
      <c r="D102" s="70">
        <f>SUM(D103:D104)</f>
        <v>1592.67</v>
      </c>
      <c r="E102" s="70">
        <f>SUM(E103:E104)</f>
        <v>267.77</v>
      </c>
      <c r="F102" s="51">
        <f t="shared" si="13"/>
        <v>16.812647943390658</v>
      </c>
      <c r="G102" s="51" t="e">
        <f t="shared" si="15"/>
        <v>#DIV/0!</v>
      </c>
    </row>
    <row r="103" spans="1:7" s="9" customFormat="1" ht="13.5" customHeight="1" x14ac:dyDescent="0.2">
      <c r="A103" s="4" t="s">
        <v>37</v>
      </c>
      <c r="B103" s="38" t="s">
        <v>38</v>
      </c>
      <c r="C103" s="20">
        <v>0</v>
      </c>
      <c r="D103" s="20">
        <v>0</v>
      </c>
      <c r="E103" s="20">
        <v>0</v>
      </c>
      <c r="F103" s="51" t="e">
        <f t="shared" si="13"/>
        <v>#DIV/0!</v>
      </c>
      <c r="G103" s="51" t="e">
        <f t="shared" si="15"/>
        <v>#DIV/0!</v>
      </c>
    </row>
    <row r="104" spans="1:7" s="9" customFormat="1" ht="13.5" customHeight="1" x14ac:dyDescent="0.2">
      <c r="A104" s="4" t="s">
        <v>43</v>
      </c>
      <c r="B104" s="13" t="s">
        <v>44</v>
      </c>
      <c r="C104" s="20"/>
      <c r="D104" s="20">
        <v>1592.67</v>
      </c>
      <c r="E104" s="20">
        <v>267.77</v>
      </c>
      <c r="F104" s="51">
        <f t="shared" si="13"/>
        <v>16.812647943390658</v>
      </c>
      <c r="G104" s="51" t="e">
        <f t="shared" si="15"/>
        <v>#DIV/0!</v>
      </c>
    </row>
    <row r="105" spans="1:7" s="9" customFormat="1" ht="13.5" customHeight="1" x14ac:dyDescent="0.2">
      <c r="A105" s="34">
        <v>42</v>
      </c>
      <c r="B105" s="69" t="s">
        <v>104</v>
      </c>
      <c r="C105" s="36">
        <f>C106+C113</f>
        <v>0</v>
      </c>
      <c r="D105" s="36">
        <f>D106+D113</f>
        <v>1125.49</v>
      </c>
      <c r="E105" s="36">
        <f>E106+E113</f>
        <v>60.63</v>
      </c>
      <c r="F105" s="51">
        <f t="shared" si="13"/>
        <v>5.3869870012172481</v>
      </c>
      <c r="G105" s="51" t="e">
        <f t="shared" si="15"/>
        <v>#DIV/0!</v>
      </c>
    </row>
    <row r="106" spans="1:7" s="9" customFormat="1" ht="13.5" customHeight="1" x14ac:dyDescent="0.2">
      <c r="A106" s="34">
        <v>422</v>
      </c>
      <c r="B106" s="57" t="s">
        <v>105</v>
      </c>
      <c r="C106" s="70">
        <f>SUM(C107:C112)</f>
        <v>0</v>
      </c>
      <c r="D106" s="70">
        <f>SUM(D107:D112)</f>
        <v>1125.49</v>
      </c>
      <c r="E106" s="70">
        <f>SUM(E107:E111)</f>
        <v>60.63</v>
      </c>
      <c r="F106" s="51">
        <f t="shared" si="13"/>
        <v>5.3869870012172481</v>
      </c>
      <c r="G106" s="51" t="e">
        <f t="shared" si="15"/>
        <v>#DIV/0!</v>
      </c>
    </row>
    <row r="107" spans="1:7" s="9" customFormat="1" ht="13.5" customHeight="1" x14ac:dyDescent="0.2">
      <c r="A107" s="39" t="s">
        <v>65</v>
      </c>
      <c r="B107" s="13" t="s">
        <v>66</v>
      </c>
      <c r="C107" s="20"/>
      <c r="D107" s="20">
        <v>329.15</v>
      </c>
      <c r="E107" s="20">
        <v>60.63</v>
      </c>
      <c r="F107" s="51">
        <f t="shared" si="13"/>
        <v>18.420173173325232</v>
      </c>
      <c r="G107" s="51" t="e">
        <f t="shared" si="15"/>
        <v>#DIV/0!</v>
      </c>
    </row>
    <row r="108" spans="1:7" s="9" customFormat="1" ht="13.5" customHeight="1" x14ac:dyDescent="0.2">
      <c r="A108" s="39">
        <v>4222</v>
      </c>
      <c r="B108" s="13" t="s">
        <v>83</v>
      </c>
      <c r="C108" s="20">
        <v>0</v>
      </c>
      <c r="D108" s="20">
        <f t="shared" si="14"/>
        <v>0</v>
      </c>
      <c r="E108" s="20">
        <v>0</v>
      </c>
      <c r="F108" s="51" t="e">
        <f t="shared" si="13"/>
        <v>#DIV/0!</v>
      </c>
      <c r="G108" s="51" t="e">
        <f t="shared" si="15"/>
        <v>#DIV/0!</v>
      </c>
    </row>
    <row r="109" spans="1:7" s="37" customFormat="1" ht="13.5" customHeight="1" x14ac:dyDescent="0.2">
      <c r="A109" s="39">
        <v>4223</v>
      </c>
      <c r="B109" s="13" t="s">
        <v>84</v>
      </c>
      <c r="C109" s="20"/>
      <c r="D109" s="20">
        <v>796.34</v>
      </c>
      <c r="E109" s="20">
        <v>0</v>
      </c>
      <c r="F109" s="51">
        <f t="shared" si="13"/>
        <v>0</v>
      </c>
      <c r="G109" s="51" t="e">
        <f t="shared" si="15"/>
        <v>#DIV/0!</v>
      </c>
    </row>
    <row r="110" spans="1:7" s="9" customFormat="1" ht="13.5" customHeight="1" x14ac:dyDescent="0.2">
      <c r="A110" s="39">
        <v>4225</v>
      </c>
      <c r="B110" s="13" t="s">
        <v>71</v>
      </c>
      <c r="C110" s="20">
        <v>0</v>
      </c>
      <c r="D110" s="20">
        <f t="shared" si="14"/>
        <v>0</v>
      </c>
      <c r="E110" s="20">
        <v>0</v>
      </c>
      <c r="F110" s="51" t="e">
        <f t="shared" si="13"/>
        <v>#DIV/0!</v>
      </c>
      <c r="G110" s="51" t="e">
        <f t="shared" si="15"/>
        <v>#DIV/0!</v>
      </c>
    </row>
    <row r="111" spans="1:7" s="5" customFormat="1" ht="13.5" customHeight="1" x14ac:dyDescent="0.2">
      <c r="A111" s="39">
        <v>4226</v>
      </c>
      <c r="B111" s="13" t="s">
        <v>85</v>
      </c>
      <c r="C111" s="20">
        <v>0</v>
      </c>
      <c r="D111" s="20">
        <f t="shared" si="14"/>
        <v>0</v>
      </c>
      <c r="E111" s="20">
        <v>0</v>
      </c>
      <c r="F111" s="51" t="e">
        <f t="shared" si="13"/>
        <v>#DIV/0!</v>
      </c>
      <c r="G111" s="51" t="e">
        <f t="shared" si="15"/>
        <v>#DIV/0!</v>
      </c>
    </row>
    <row r="112" spans="1:7" s="5" customFormat="1" ht="13.5" customHeight="1" x14ac:dyDescent="0.2">
      <c r="A112" s="39">
        <v>4227</v>
      </c>
      <c r="B112" s="13" t="s">
        <v>76</v>
      </c>
      <c r="C112" s="20">
        <v>0</v>
      </c>
      <c r="D112" s="20">
        <f t="shared" si="14"/>
        <v>0</v>
      </c>
      <c r="E112" s="20">
        <v>0</v>
      </c>
      <c r="F112" s="51" t="e">
        <f t="shared" si="13"/>
        <v>#DIV/0!</v>
      </c>
      <c r="G112" s="51" t="e">
        <f t="shared" si="15"/>
        <v>#DIV/0!</v>
      </c>
    </row>
    <row r="113" spans="1:7" s="5" customFormat="1" ht="13.5" customHeight="1" x14ac:dyDescent="0.2">
      <c r="A113" s="34">
        <v>424</v>
      </c>
      <c r="B113" s="57" t="s">
        <v>106</v>
      </c>
      <c r="C113" s="70">
        <f>SUM(C114)</f>
        <v>0</v>
      </c>
      <c r="D113" s="70">
        <f>+D114</f>
        <v>0</v>
      </c>
      <c r="E113" s="70">
        <f>SUM(E114)</f>
        <v>0</v>
      </c>
      <c r="F113" s="51" t="e">
        <f t="shared" si="13"/>
        <v>#DIV/0!</v>
      </c>
      <c r="G113" s="51" t="e">
        <f t="shared" si="15"/>
        <v>#DIV/0!</v>
      </c>
    </row>
    <row r="114" spans="1:7" s="5" customFormat="1" ht="13.5" customHeight="1" x14ac:dyDescent="0.2">
      <c r="A114" s="4" t="s">
        <v>67</v>
      </c>
      <c r="B114" s="13" t="s">
        <v>68</v>
      </c>
      <c r="C114" s="20">
        <v>0</v>
      </c>
      <c r="D114" s="20">
        <v>0</v>
      </c>
      <c r="E114" s="20"/>
      <c r="F114" s="51" t="e">
        <f t="shared" si="13"/>
        <v>#DIV/0!</v>
      </c>
      <c r="G114" s="51" t="e">
        <f t="shared" si="15"/>
        <v>#DIV/0!</v>
      </c>
    </row>
    <row r="115" spans="1:7" s="5" customFormat="1" ht="13.5" customHeight="1" x14ac:dyDescent="0.2">
      <c r="A115" s="342" t="s">
        <v>280</v>
      </c>
      <c r="B115" s="343"/>
      <c r="C115" s="56">
        <f>C116+C133</f>
        <v>1797</v>
      </c>
      <c r="D115" s="56">
        <f>D116+D133</f>
        <v>21454.14</v>
      </c>
      <c r="E115" s="56">
        <f>E116+E133</f>
        <v>150</v>
      </c>
      <c r="F115" s="52">
        <f>+E115/D115*100</f>
        <v>0.6991657554206322</v>
      </c>
      <c r="G115" s="52">
        <f t="shared" si="15"/>
        <v>8.3472454090150254</v>
      </c>
    </row>
    <row r="116" spans="1:7" s="5" customFormat="1" ht="13.5" customHeight="1" x14ac:dyDescent="0.2">
      <c r="A116" s="34">
        <v>32</v>
      </c>
      <c r="B116" s="64" t="s">
        <v>56</v>
      </c>
      <c r="C116" s="35">
        <f>C119+C123+C127+C129</f>
        <v>1797</v>
      </c>
      <c r="D116" s="35">
        <f>D119+D123+D127+D129</f>
        <v>21454.14</v>
      </c>
      <c r="E116" s="35">
        <f>E119+E123+E127+E129+E117</f>
        <v>150</v>
      </c>
      <c r="F116" s="51">
        <f t="shared" ref="F116:F137" si="17">+E116/D116*100</f>
        <v>0.6991657554206322</v>
      </c>
      <c r="G116" s="51">
        <f t="shared" si="15"/>
        <v>8.3472454090150254</v>
      </c>
    </row>
    <row r="117" spans="1:7" s="5" customFormat="1" ht="13.5" customHeight="1" x14ac:dyDescent="0.2">
      <c r="A117" s="34">
        <v>321</v>
      </c>
      <c r="B117" s="64" t="s">
        <v>100</v>
      </c>
      <c r="C117" s="35"/>
      <c r="D117" s="35">
        <f>+D118</f>
        <v>0</v>
      </c>
      <c r="E117" s="35">
        <f>+E118</f>
        <v>0</v>
      </c>
      <c r="F117" s="51" t="e">
        <f t="shared" si="17"/>
        <v>#DIV/0!</v>
      </c>
      <c r="G117" s="51" t="e">
        <f t="shared" si="15"/>
        <v>#DIV/0!</v>
      </c>
    </row>
    <row r="118" spans="1:7" s="5" customFormat="1" ht="13.5" customHeight="1" x14ac:dyDescent="0.2">
      <c r="A118" s="12">
        <v>3211</v>
      </c>
      <c r="B118" s="66" t="s">
        <v>2</v>
      </c>
      <c r="C118" s="35"/>
      <c r="D118" s="20">
        <v>0</v>
      </c>
      <c r="E118" s="20">
        <v>0</v>
      </c>
      <c r="F118" s="51" t="e">
        <f t="shared" si="17"/>
        <v>#DIV/0!</v>
      </c>
      <c r="G118" s="51" t="e">
        <f t="shared" si="15"/>
        <v>#DIV/0!</v>
      </c>
    </row>
    <row r="119" spans="1:7" s="5" customFormat="1" ht="13.5" customHeight="1" x14ac:dyDescent="0.2">
      <c r="A119" s="34">
        <v>322</v>
      </c>
      <c r="B119" s="57" t="s">
        <v>101</v>
      </c>
      <c r="C119" s="36">
        <f>C120+C121+C122</f>
        <v>0</v>
      </c>
      <c r="D119" s="36">
        <f t="shared" ref="D119:E119" si="18">D120+D121+D122</f>
        <v>17746.400000000001</v>
      </c>
      <c r="E119" s="36">
        <f t="shared" si="18"/>
        <v>0</v>
      </c>
      <c r="F119" s="51">
        <f t="shared" si="17"/>
        <v>0</v>
      </c>
      <c r="G119" s="51" t="e">
        <f t="shared" si="15"/>
        <v>#DIV/0!</v>
      </c>
    </row>
    <row r="120" spans="1:7" s="5" customFormat="1" ht="13.5" customHeight="1" x14ac:dyDescent="0.2">
      <c r="A120" s="4" t="s">
        <v>9</v>
      </c>
      <c r="B120" s="13" t="s">
        <v>10</v>
      </c>
      <c r="C120" s="20">
        <v>0</v>
      </c>
      <c r="D120" s="20">
        <v>0</v>
      </c>
      <c r="E120" s="20">
        <v>0</v>
      </c>
      <c r="F120" s="51" t="e">
        <f t="shared" si="17"/>
        <v>#DIV/0!</v>
      </c>
      <c r="G120" s="51" t="e">
        <f t="shared" si="15"/>
        <v>#DIV/0!</v>
      </c>
    </row>
    <row r="121" spans="1:7" s="5" customFormat="1" ht="13.5" customHeight="1" x14ac:dyDescent="0.2">
      <c r="A121" s="12">
        <v>3222</v>
      </c>
      <c r="B121" s="13" t="s">
        <v>73</v>
      </c>
      <c r="C121" s="20">
        <v>0</v>
      </c>
      <c r="D121" s="20">
        <v>17746.400000000001</v>
      </c>
      <c r="E121" s="20">
        <v>0</v>
      </c>
      <c r="F121" s="51">
        <f t="shared" si="17"/>
        <v>0</v>
      </c>
      <c r="G121" s="51" t="e">
        <f t="shared" si="15"/>
        <v>#DIV/0!</v>
      </c>
    </row>
    <row r="122" spans="1:7" s="5" customFormat="1" ht="13.5" customHeight="1" x14ac:dyDescent="0.2">
      <c r="A122" s="12">
        <v>3225</v>
      </c>
      <c r="B122" s="13" t="s">
        <v>16</v>
      </c>
      <c r="C122" s="20">
        <v>0</v>
      </c>
      <c r="D122" s="20">
        <v>0</v>
      </c>
      <c r="E122" s="20">
        <v>0</v>
      </c>
      <c r="F122" s="51" t="e">
        <f t="shared" si="17"/>
        <v>#DIV/0!</v>
      </c>
      <c r="G122" s="51" t="e">
        <f t="shared" si="15"/>
        <v>#DIV/0!</v>
      </c>
    </row>
    <row r="123" spans="1:7" s="37" customFormat="1" ht="13.5" customHeight="1" x14ac:dyDescent="0.2">
      <c r="A123" s="34">
        <v>323</v>
      </c>
      <c r="B123" s="57" t="s">
        <v>102</v>
      </c>
      <c r="C123" s="36">
        <f>C124+C125+C126+C127</f>
        <v>0</v>
      </c>
      <c r="D123" s="36">
        <f>D124+D125+D126+D127</f>
        <v>602.03</v>
      </c>
      <c r="E123" s="36">
        <f t="shared" ref="E123" si="19">E124+E125+E126+E127</f>
        <v>0</v>
      </c>
      <c r="F123" s="51">
        <f t="shared" si="17"/>
        <v>0</v>
      </c>
      <c r="G123" s="51" t="e">
        <f t="shared" si="15"/>
        <v>#DIV/0!</v>
      </c>
    </row>
    <row r="124" spans="1:7" s="5" customFormat="1" ht="13.5" customHeight="1" x14ac:dyDescent="0.2">
      <c r="A124" s="12">
        <v>3231</v>
      </c>
      <c r="B124" s="13" t="s">
        <v>18</v>
      </c>
      <c r="C124" s="20">
        <v>0</v>
      </c>
      <c r="D124" s="20">
        <v>0</v>
      </c>
      <c r="E124" s="20">
        <v>0</v>
      </c>
      <c r="F124" s="51" t="e">
        <f t="shared" si="17"/>
        <v>#DIV/0!</v>
      </c>
      <c r="G124" s="51" t="e">
        <f t="shared" si="15"/>
        <v>#DIV/0!</v>
      </c>
    </row>
    <row r="125" spans="1:7" s="37" customFormat="1" ht="13.5" customHeight="1" x14ac:dyDescent="0.2">
      <c r="A125" s="12">
        <v>3232</v>
      </c>
      <c r="B125" s="13" t="s">
        <v>20</v>
      </c>
      <c r="C125" s="20">
        <v>0</v>
      </c>
      <c r="D125" s="20">
        <v>0</v>
      </c>
      <c r="E125" s="20">
        <v>0</v>
      </c>
      <c r="F125" s="51" t="e">
        <f t="shared" si="17"/>
        <v>#DIV/0!</v>
      </c>
      <c r="G125" s="51" t="e">
        <f t="shared" si="15"/>
        <v>#DIV/0!</v>
      </c>
    </row>
    <row r="126" spans="1:7" s="5" customFormat="1" ht="13.5" customHeight="1" x14ac:dyDescent="0.2">
      <c r="A126" s="12">
        <v>3239</v>
      </c>
      <c r="B126" s="13" t="s">
        <v>32</v>
      </c>
      <c r="C126" s="20">
        <v>0</v>
      </c>
      <c r="D126" s="20">
        <v>602.03</v>
      </c>
      <c r="E126" s="20">
        <v>0</v>
      </c>
      <c r="F126" s="51">
        <f t="shared" si="17"/>
        <v>0</v>
      </c>
      <c r="G126" s="51" t="e">
        <f t="shared" si="15"/>
        <v>#DIV/0!</v>
      </c>
    </row>
    <row r="127" spans="1:7" s="5" customFormat="1" ht="13.5" customHeight="1" x14ac:dyDescent="0.2">
      <c r="A127" s="34">
        <v>324</v>
      </c>
      <c r="B127" s="57" t="s">
        <v>34</v>
      </c>
      <c r="C127" s="36">
        <v>0</v>
      </c>
      <c r="D127" s="36">
        <f t="shared" si="14"/>
        <v>0</v>
      </c>
      <c r="E127" s="36">
        <f>E128</f>
        <v>0</v>
      </c>
      <c r="F127" s="51" t="e">
        <f t="shared" si="17"/>
        <v>#DIV/0!</v>
      </c>
      <c r="G127" s="51" t="e">
        <f t="shared" si="15"/>
        <v>#DIV/0!</v>
      </c>
    </row>
    <row r="128" spans="1:7" s="5" customFormat="1" ht="13.5" customHeight="1" x14ac:dyDescent="0.2">
      <c r="A128" s="4" t="s">
        <v>33</v>
      </c>
      <c r="B128" s="13" t="s">
        <v>34</v>
      </c>
      <c r="C128" s="20"/>
      <c r="D128" s="20">
        <f t="shared" si="14"/>
        <v>0</v>
      </c>
      <c r="E128" s="20">
        <v>0</v>
      </c>
      <c r="F128" s="51" t="e">
        <f t="shared" si="17"/>
        <v>#DIV/0!</v>
      </c>
      <c r="G128" s="51" t="e">
        <f t="shared" si="15"/>
        <v>#DIV/0!</v>
      </c>
    </row>
    <row r="129" spans="1:7" s="37" customFormat="1" ht="13.5" customHeight="1" x14ac:dyDescent="0.2">
      <c r="A129" s="34">
        <v>329</v>
      </c>
      <c r="B129" s="57" t="s">
        <v>44</v>
      </c>
      <c r="C129" s="36">
        <f>+C130+C131+C132</f>
        <v>1797</v>
      </c>
      <c r="D129" s="36">
        <f>+D130+D131+D132</f>
        <v>3105.71</v>
      </c>
      <c r="E129" s="36">
        <f>SUM(E130:E132)</f>
        <v>150</v>
      </c>
      <c r="F129" s="51">
        <f t="shared" si="17"/>
        <v>4.8298134726036883</v>
      </c>
      <c r="G129" s="51">
        <f t="shared" si="15"/>
        <v>8.3472454090150254</v>
      </c>
    </row>
    <row r="130" spans="1:7" s="37" customFormat="1" ht="13.5" customHeight="1" x14ac:dyDescent="0.2">
      <c r="A130" s="4" t="s">
        <v>69</v>
      </c>
      <c r="B130" s="72" t="s">
        <v>70</v>
      </c>
      <c r="C130" s="20"/>
      <c r="D130" s="20">
        <f t="shared" si="14"/>
        <v>0</v>
      </c>
      <c r="E130" s="20">
        <v>0</v>
      </c>
      <c r="F130" s="51" t="e">
        <f t="shared" si="17"/>
        <v>#DIV/0!</v>
      </c>
      <c r="G130" s="51" t="e">
        <f t="shared" si="15"/>
        <v>#DIV/0!</v>
      </c>
    </row>
    <row r="131" spans="1:7" s="37" customFormat="1" ht="13.5" customHeight="1" x14ac:dyDescent="0.2">
      <c r="A131" s="4" t="s">
        <v>35</v>
      </c>
      <c r="B131" s="13" t="s">
        <v>36</v>
      </c>
      <c r="C131" s="20"/>
      <c r="D131" s="20">
        <f t="shared" si="14"/>
        <v>0</v>
      </c>
      <c r="E131" s="20">
        <v>0</v>
      </c>
      <c r="F131" s="51" t="e">
        <f t="shared" si="17"/>
        <v>#DIV/0!</v>
      </c>
      <c r="G131" s="51" t="e">
        <f t="shared" si="15"/>
        <v>#DIV/0!</v>
      </c>
    </row>
    <row r="132" spans="1:7" s="37" customFormat="1" ht="13.5" customHeight="1" x14ac:dyDescent="0.2">
      <c r="A132" s="4" t="s">
        <v>43</v>
      </c>
      <c r="B132" s="13" t="s">
        <v>44</v>
      </c>
      <c r="C132" s="20">
        <v>1797</v>
      </c>
      <c r="D132" s="20">
        <v>3105.71</v>
      </c>
      <c r="E132" s="20">
        <v>150</v>
      </c>
      <c r="F132" s="51">
        <f t="shared" si="17"/>
        <v>4.8298134726036883</v>
      </c>
      <c r="G132" s="51">
        <f t="shared" si="15"/>
        <v>8.3472454090150254</v>
      </c>
    </row>
    <row r="133" spans="1:7" s="5" customFormat="1" ht="13.5" customHeight="1" x14ac:dyDescent="0.2">
      <c r="A133" s="34">
        <v>42</v>
      </c>
      <c r="B133" s="73" t="s">
        <v>104</v>
      </c>
      <c r="C133" s="36">
        <f>C136+C134</f>
        <v>0</v>
      </c>
      <c r="D133" s="36">
        <f>D136+D134</f>
        <v>0</v>
      </c>
      <c r="E133" s="36">
        <f>E136+E134</f>
        <v>0</v>
      </c>
      <c r="F133" s="51" t="e">
        <f t="shared" si="17"/>
        <v>#DIV/0!</v>
      </c>
      <c r="G133" s="51" t="e">
        <f t="shared" si="15"/>
        <v>#DIV/0!</v>
      </c>
    </row>
    <row r="134" spans="1:7" s="5" customFormat="1" ht="13.5" customHeight="1" x14ac:dyDescent="0.2">
      <c r="A134" s="34">
        <v>422</v>
      </c>
      <c r="B134" s="57" t="s">
        <v>105</v>
      </c>
      <c r="C134" s="36">
        <f>SUM(C135)</f>
        <v>0</v>
      </c>
      <c r="D134" s="36">
        <f>SUM(D135)</f>
        <v>0</v>
      </c>
      <c r="E134" s="70">
        <f>E135</f>
        <v>0</v>
      </c>
      <c r="F134" s="51" t="e">
        <f t="shared" si="17"/>
        <v>#DIV/0!</v>
      </c>
      <c r="G134" s="51" t="e">
        <f t="shared" si="15"/>
        <v>#DIV/0!</v>
      </c>
    </row>
    <row r="135" spans="1:7" s="3" customFormat="1" ht="13.5" customHeight="1" x14ac:dyDescent="0.2">
      <c r="A135" s="39">
        <v>4221</v>
      </c>
      <c r="B135" s="13" t="s">
        <v>66</v>
      </c>
      <c r="C135" s="20">
        <v>0</v>
      </c>
      <c r="D135" s="20">
        <v>0</v>
      </c>
      <c r="E135" s="20">
        <v>0</v>
      </c>
      <c r="F135" s="51" t="e">
        <f t="shared" si="17"/>
        <v>#DIV/0!</v>
      </c>
      <c r="G135" s="51" t="e">
        <f t="shared" si="15"/>
        <v>#DIV/0!</v>
      </c>
    </row>
    <row r="136" spans="1:7" s="3" customFormat="1" ht="13.5" customHeight="1" x14ac:dyDescent="0.2">
      <c r="A136" s="34">
        <v>424</v>
      </c>
      <c r="B136" s="57" t="s">
        <v>106</v>
      </c>
      <c r="C136" s="36">
        <v>0</v>
      </c>
      <c r="D136" s="36">
        <f t="shared" si="14"/>
        <v>0</v>
      </c>
      <c r="E136" s="36">
        <f>E137</f>
        <v>0</v>
      </c>
      <c r="F136" s="51" t="e">
        <f t="shared" si="17"/>
        <v>#DIV/0!</v>
      </c>
      <c r="G136" s="51" t="e">
        <f t="shared" si="15"/>
        <v>#DIV/0!</v>
      </c>
    </row>
    <row r="137" spans="1:7" s="3" customFormat="1" ht="13.5" customHeight="1" x14ac:dyDescent="0.2">
      <c r="A137" s="4" t="s">
        <v>67</v>
      </c>
      <c r="B137" s="13" t="s">
        <v>68</v>
      </c>
      <c r="C137" s="20"/>
      <c r="D137" s="20">
        <f t="shared" si="14"/>
        <v>0</v>
      </c>
      <c r="E137" s="20">
        <v>0</v>
      </c>
      <c r="F137" s="51" t="e">
        <f t="shared" si="17"/>
        <v>#DIV/0!</v>
      </c>
      <c r="G137" s="51" t="e">
        <f t="shared" si="15"/>
        <v>#DIV/0!</v>
      </c>
    </row>
    <row r="138" spans="1:7" s="3" customFormat="1" ht="13.5" customHeight="1" x14ac:dyDescent="0.2">
      <c r="A138" s="342" t="s">
        <v>278</v>
      </c>
      <c r="B138" s="343"/>
      <c r="C138" s="56">
        <f>C139+C147+C172+C178+C169+C175</f>
        <v>1669.55</v>
      </c>
      <c r="D138" s="56">
        <f t="shared" ref="D138" si="20">D139+D147+D172+D178+D169+D175</f>
        <v>33617.360000000001</v>
      </c>
      <c r="E138" s="56">
        <f>E139+E147+E172+E178+E169+E175</f>
        <v>467.25</v>
      </c>
      <c r="F138" s="52">
        <f>+E138/D138*100</f>
        <v>1.389906881444587</v>
      </c>
      <c r="G138" s="52">
        <f t="shared" si="15"/>
        <v>27.986583211044891</v>
      </c>
    </row>
    <row r="139" spans="1:7" s="3" customFormat="1" ht="13.5" customHeight="1" x14ac:dyDescent="0.2">
      <c r="A139" s="34">
        <v>31</v>
      </c>
      <c r="B139" s="64" t="s">
        <v>61</v>
      </c>
      <c r="C139" s="35">
        <f>C140+C142+C144</f>
        <v>0</v>
      </c>
      <c r="D139" s="35">
        <f t="shared" si="14"/>
        <v>0</v>
      </c>
      <c r="E139" s="35">
        <f>E140+E142+E144</f>
        <v>0</v>
      </c>
      <c r="F139" s="51" t="e">
        <f t="shared" ref="F139:F184" si="21">+E139/D139*100</f>
        <v>#DIV/0!</v>
      </c>
      <c r="G139" s="51" t="e">
        <f t="shared" si="15"/>
        <v>#DIV/0!</v>
      </c>
    </row>
    <row r="140" spans="1:7" s="3" customFormat="1" ht="13.5" customHeight="1" x14ac:dyDescent="0.2">
      <c r="A140" s="45">
        <v>311</v>
      </c>
      <c r="B140" s="65" t="s">
        <v>96</v>
      </c>
      <c r="C140" s="51">
        <f>C141</f>
        <v>0</v>
      </c>
      <c r="D140" s="51">
        <f t="shared" si="14"/>
        <v>0</v>
      </c>
      <c r="E140" s="51">
        <f>E141</f>
        <v>0</v>
      </c>
      <c r="F140" s="51" t="e">
        <f t="shared" si="21"/>
        <v>#DIV/0!</v>
      </c>
      <c r="G140" s="51" t="e">
        <f t="shared" si="15"/>
        <v>#DIV/0!</v>
      </c>
    </row>
    <row r="141" spans="1:7" s="3" customFormat="1" ht="13.5" customHeight="1" x14ac:dyDescent="0.2">
      <c r="A141" s="10">
        <v>3111</v>
      </c>
      <c r="B141" s="67" t="s">
        <v>97</v>
      </c>
      <c r="C141" s="53"/>
      <c r="D141" s="53">
        <f t="shared" si="14"/>
        <v>0</v>
      </c>
      <c r="E141" s="53"/>
      <c r="F141" s="51" t="e">
        <f t="shared" si="21"/>
        <v>#DIV/0!</v>
      </c>
      <c r="G141" s="51" t="e">
        <f t="shared" si="15"/>
        <v>#DIV/0!</v>
      </c>
    </row>
    <row r="142" spans="1:7" s="6" customFormat="1" ht="13.5" customHeight="1" x14ac:dyDescent="0.2">
      <c r="A142" s="45">
        <v>312</v>
      </c>
      <c r="B142" s="65" t="s">
        <v>72</v>
      </c>
      <c r="C142" s="51">
        <f>C143</f>
        <v>0</v>
      </c>
      <c r="D142" s="51">
        <f t="shared" si="14"/>
        <v>0</v>
      </c>
      <c r="E142" s="51">
        <f>E143</f>
        <v>0</v>
      </c>
      <c r="F142" s="51" t="e">
        <f t="shared" si="21"/>
        <v>#DIV/0!</v>
      </c>
      <c r="G142" s="51" t="e">
        <f t="shared" si="15"/>
        <v>#DIV/0!</v>
      </c>
    </row>
    <row r="143" spans="1:7" s="5" customFormat="1" ht="13.5" customHeight="1" x14ac:dyDescent="0.2">
      <c r="A143" s="10">
        <v>3121</v>
      </c>
      <c r="B143" s="67" t="s">
        <v>72</v>
      </c>
      <c r="C143" s="53">
        <v>0</v>
      </c>
      <c r="D143" s="53">
        <f t="shared" si="14"/>
        <v>0</v>
      </c>
      <c r="E143" s="53"/>
      <c r="F143" s="51" t="e">
        <f t="shared" si="21"/>
        <v>#DIV/0!</v>
      </c>
      <c r="G143" s="51" t="e">
        <f t="shared" si="15"/>
        <v>#DIV/0!</v>
      </c>
    </row>
    <row r="144" spans="1:7" s="5" customFormat="1" ht="13.5" customHeight="1" x14ac:dyDescent="0.2">
      <c r="A144" s="45">
        <v>313</v>
      </c>
      <c r="B144" s="65" t="s">
        <v>98</v>
      </c>
      <c r="C144" s="51">
        <f>C145+C146</f>
        <v>0</v>
      </c>
      <c r="D144" s="51">
        <f t="shared" si="14"/>
        <v>0</v>
      </c>
      <c r="E144" s="51">
        <f>E145+E146</f>
        <v>0</v>
      </c>
      <c r="F144" s="51" t="e">
        <f t="shared" si="21"/>
        <v>#DIV/0!</v>
      </c>
      <c r="G144" s="51" t="e">
        <f t="shared" si="15"/>
        <v>#DIV/0!</v>
      </c>
    </row>
    <row r="145" spans="1:7" s="5" customFormat="1" ht="14.25" customHeight="1" x14ac:dyDescent="0.2">
      <c r="A145" s="10">
        <v>3132</v>
      </c>
      <c r="B145" s="67" t="s">
        <v>99</v>
      </c>
      <c r="C145" s="53"/>
      <c r="D145" s="53">
        <f t="shared" si="14"/>
        <v>0</v>
      </c>
      <c r="E145" s="53"/>
      <c r="F145" s="51" t="e">
        <f t="shared" si="21"/>
        <v>#DIV/0!</v>
      </c>
      <c r="G145" s="51" t="e">
        <f t="shared" si="15"/>
        <v>#DIV/0!</v>
      </c>
    </row>
    <row r="146" spans="1:7" s="5" customFormat="1" ht="13.5" customHeight="1" x14ac:dyDescent="0.2">
      <c r="A146" s="12">
        <v>3133</v>
      </c>
      <c r="B146" s="66" t="s">
        <v>158</v>
      </c>
      <c r="C146" s="20">
        <v>0</v>
      </c>
      <c r="D146" s="20">
        <f t="shared" si="14"/>
        <v>0</v>
      </c>
      <c r="E146" s="20">
        <v>0</v>
      </c>
      <c r="F146" s="51" t="e">
        <f t="shared" si="21"/>
        <v>#DIV/0!</v>
      </c>
      <c r="G146" s="51" t="e">
        <f t="shared" si="15"/>
        <v>#DIV/0!</v>
      </c>
    </row>
    <row r="147" spans="1:7" s="5" customFormat="1" ht="13.5" customHeight="1" x14ac:dyDescent="0.2">
      <c r="A147" s="34">
        <v>32</v>
      </c>
      <c r="B147" s="64" t="s">
        <v>56</v>
      </c>
      <c r="C147" s="35">
        <f>C148+C150+C154+C161+C163</f>
        <v>1185.96</v>
      </c>
      <c r="D147" s="35">
        <f>D148+D150+D154+D161+D163</f>
        <v>5201.67</v>
      </c>
      <c r="E147" s="35">
        <f>E148+E150+E154+E161+E163</f>
        <v>0</v>
      </c>
      <c r="F147" s="51">
        <f t="shared" si="21"/>
        <v>0</v>
      </c>
      <c r="G147" s="51">
        <f t="shared" si="15"/>
        <v>0</v>
      </c>
    </row>
    <row r="148" spans="1:7" s="5" customFormat="1" ht="13.5" customHeight="1" x14ac:dyDescent="0.2">
      <c r="A148" s="34">
        <v>321</v>
      </c>
      <c r="B148" s="64" t="s">
        <v>100</v>
      </c>
      <c r="C148" s="35">
        <f>C149</f>
        <v>0</v>
      </c>
      <c r="D148" s="35">
        <f>D149</f>
        <v>0</v>
      </c>
      <c r="E148" s="35">
        <f>E149</f>
        <v>0</v>
      </c>
      <c r="F148" s="51" t="e">
        <f t="shared" si="21"/>
        <v>#DIV/0!</v>
      </c>
      <c r="G148" s="51" t="e">
        <f t="shared" si="15"/>
        <v>#DIV/0!</v>
      </c>
    </row>
    <row r="149" spans="1:7" s="5" customFormat="1" ht="13.5" customHeight="1" x14ac:dyDescent="0.2">
      <c r="A149" s="4" t="s">
        <v>1</v>
      </c>
      <c r="B149" s="13" t="s">
        <v>231</v>
      </c>
      <c r="C149" s="20">
        <v>0</v>
      </c>
      <c r="D149" s="20">
        <v>0</v>
      </c>
      <c r="E149" s="20">
        <v>0</v>
      </c>
      <c r="F149" s="51" t="e">
        <f t="shared" si="21"/>
        <v>#DIV/0!</v>
      </c>
      <c r="G149" s="51" t="e">
        <f t="shared" si="15"/>
        <v>#DIV/0!</v>
      </c>
    </row>
    <row r="150" spans="1:7" s="5" customFormat="1" ht="13.5" customHeight="1" x14ac:dyDescent="0.2">
      <c r="A150" s="34">
        <v>322</v>
      </c>
      <c r="B150" s="57" t="s">
        <v>101</v>
      </c>
      <c r="C150" s="36">
        <f>+C151+C152+C153</f>
        <v>1185.96</v>
      </c>
      <c r="D150" s="36">
        <f>+D151+D152+D153</f>
        <v>0</v>
      </c>
      <c r="E150" s="36">
        <f>SUM(E151:E153)</f>
        <v>0</v>
      </c>
      <c r="F150" s="51" t="e">
        <f t="shared" si="21"/>
        <v>#DIV/0!</v>
      </c>
      <c r="G150" s="51">
        <f t="shared" ref="G150:G213" si="22">+E150/C150*100</f>
        <v>0</v>
      </c>
    </row>
    <row r="151" spans="1:7" s="9" customFormat="1" ht="13.5" customHeight="1" x14ac:dyDescent="0.2">
      <c r="A151" s="4" t="s">
        <v>9</v>
      </c>
      <c r="B151" s="13" t="s">
        <v>10</v>
      </c>
      <c r="C151" s="20">
        <v>1185.96</v>
      </c>
      <c r="D151" s="20">
        <v>0</v>
      </c>
      <c r="E151" s="20">
        <v>0</v>
      </c>
      <c r="F151" s="51" t="e">
        <f t="shared" si="21"/>
        <v>#DIV/0!</v>
      </c>
      <c r="G151" s="51">
        <f t="shared" si="22"/>
        <v>0</v>
      </c>
    </row>
    <row r="152" spans="1:7" s="5" customFormat="1" ht="13.5" customHeight="1" x14ac:dyDescent="0.2">
      <c r="A152" s="12">
        <v>3222</v>
      </c>
      <c r="B152" s="13" t="s">
        <v>73</v>
      </c>
      <c r="C152" s="20">
        <v>0</v>
      </c>
      <c r="D152" s="20">
        <v>0</v>
      </c>
      <c r="E152" s="20">
        <v>0</v>
      </c>
      <c r="F152" s="51" t="e">
        <f t="shared" si="21"/>
        <v>#DIV/0!</v>
      </c>
      <c r="G152" s="51" t="e">
        <f t="shared" si="22"/>
        <v>#DIV/0!</v>
      </c>
    </row>
    <row r="153" spans="1:7" s="5" customFormat="1" ht="13.5" customHeight="1" x14ac:dyDescent="0.2">
      <c r="A153" s="12">
        <v>3224</v>
      </c>
      <c r="B153" s="13" t="s">
        <v>14</v>
      </c>
      <c r="C153" s="20">
        <v>0</v>
      </c>
      <c r="D153" s="20">
        <v>0</v>
      </c>
      <c r="E153" s="20">
        <v>0</v>
      </c>
      <c r="F153" s="51" t="e">
        <f t="shared" si="21"/>
        <v>#DIV/0!</v>
      </c>
      <c r="G153" s="51" t="e">
        <f t="shared" si="22"/>
        <v>#DIV/0!</v>
      </c>
    </row>
    <row r="154" spans="1:7" s="5" customFormat="1" ht="13.5" customHeight="1" x14ac:dyDescent="0.2">
      <c r="A154" s="34">
        <v>323</v>
      </c>
      <c r="B154" s="57" t="s">
        <v>102</v>
      </c>
      <c r="C154" s="35">
        <f>SUM(C155:C160)</f>
        <v>0</v>
      </c>
      <c r="D154" s="35">
        <f>SUM(D155:D160)</f>
        <v>0</v>
      </c>
      <c r="E154" s="35">
        <f>SUM(E155:E160)</f>
        <v>0</v>
      </c>
      <c r="F154" s="51" t="e">
        <f t="shared" si="21"/>
        <v>#DIV/0!</v>
      </c>
      <c r="G154" s="51" t="e">
        <f t="shared" si="22"/>
        <v>#DIV/0!</v>
      </c>
    </row>
    <row r="155" spans="1:7" s="5" customFormat="1" ht="13.5" customHeight="1" x14ac:dyDescent="0.2">
      <c r="A155" s="12">
        <v>3231</v>
      </c>
      <c r="B155" s="38" t="s">
        <v>18</v>
      </c>
      <c r="C155" s="20">
        <v>0</v>
      </c>
      <c r="D155" s="20">
        <v>0</v>
      </c>
      <c r="E155" s="20">
        <v>0</v>
      </c>
      <c r="F155" s="51" t="e">
        <f t="shared" si="21"/>
        <v>#DIV/0!</v>
      </c>
      <c r="G155" s="51" t="e">
        <f t="shared" si="22"/>
        <v>#DIV/0!</v>
      </c>
    </row>
    <row r="156" spans="1:7" s="5" customFormat="1" ht="13.5" customHeight="1" x14ac:dyDescent="0.2">
      <c r="A156" s="4" t="s">
        <v>21</v>
      </c>
      <c r="B156" s="13" t="s">
        <v>20</v>
      </c>
      <c r="C156" s="20">
        <v>0</v>
      </c>
      <c r="D156" s="20">
        <v>0</v>
      </c>
      <c r="E156" s="20">
        <v>0</v>
      </c>
      <c r="F156" s="51" t="e">
        <f t="shared" si="21"/>
        <v>#DIV/0!</v>
      </c>
      <c r="G156" s="51" t="e">
        <f t="shared" si="22"/>
        <v>#DIV/0!</v>
      </c>
    </row>
    <row r="157" spans="1:7" s="37" customFormat="1" ht="13.5" customHeight="1" x14ac:dyDescent="0.2">
      <c r="A157" s="12">
        <v>3235</v>
      </c>
      <c r="B157" s="13" t="s">
        <v>74</v>
      </c>
      <c r="C157" s="20">
        <v>0</v>
      </c>
      <c r="D157" s="20">
        <v>0</v>
      </c>
      <c r="E157" s="20">
        <v>0</v>
      </c>
      <c r="F157" s="51" t="e">
        <f t="shared" si="21"/>
        <v>#DIV/0!</v>
      </c>
      <c r="G157" s="51" t="e">
        <f t="shared" si="22"/>
        <v>#DIV/0!</v>
      </c>
    </row>
    <row r="158" spans="1:7" s="5" customFormat="1" ht="13.5" customHeight="1" x14ac:dyDescent="0.2">
      <c r="A158" s="12">
        <v>3236</v>
      </c>
      <c r="B158" s="13" t="s">
        <v>26</v>
      </c>
      <c r="C158" s="20">
        <v>0</v>
      </c>
      <c r="D158" s="20">
        <f t="shared" ref="D158:D213" si="23">SUM(C158)</f>
        <v>0</v>
      </c>
      <c r="E158" s="20">
        <v>0</v>
      </c>
      <c r="F158" s="51" t="e">
        <f t="shared" si="21"/>
        <v>#DIV/0!</v>
      </c>
      <c r="G158" s="51" t="e">
        <f t="shared" si="22"/>
        <v>#DIV/0!</v>
      </c>
    </row>
    <row r="159" spans="1:7" s="37" customFormat="1" ht="13.5" customHeight="1" x14ac:dyDescent="0.2">
      <c r="A159" s="12">
        <v>3238</v>
      </c>
      <c r="B159" s="13" t="s">
        <v>30</v>
      </c>
      <c r="C159" s="20">
        <v>0</v>
      </c>
      <c r="D159" s="20">
        <v>0</v>
      </c>
      <c r="E159" s="20">
        <v>0</v>
      </c>
      <c r="F159" s="51" t="e">
        <f t="shared" si="21"/>
        <v>#DIV/0!</v>
      </c>
      <c r="G159" s="51" t="e">
        <f t="shared" si="22"/>
        <v>#DIV/0!</v>
      </c>
    </row>
    <row r="160" spans="1:7" s="5" customFormat="1" ht="13.5" customHeight="1" x14ac:dyDescent="0.2">
      <c r="A160" s="12">
        <v>3239</v>
      </c>
      <c r="B160" s="38" t="s">
        <v>32</v>
      </c>
      <c r="C160" s="20">
        <v>0</v>
      </c>
      <c r="D160" s="20">
        <v>0</v>
      </c>
      <c r="E160" s="20">
        <v>0</v>
      </c>
      <c r="F160" s="51" t="e">
        <f t="shared" si="21"/>
        <v>#DIV/0!</v>
      </c>
      <c r="G160" s="51" t="e">
        <f t="shared" si="22"/>
        <v>#DIV/0!</v>
      </c>
    </row>
    <row r="161" spans="1:7" s="5" customFormat="1" ht="13.5" customHeight="1" x14ac:dyDescent="0.2">
      <c r="A161" s="34">
        <v>324</v>
      </c>
      <c r="B161" s="73" t="s">
        <v>34</v>
      </c>
      <c r="C161" s="36">
        <f>SUM(C162)</f>
        <v>0</v>
      </c>
      <c r="D161" s="36">
        <f t="shared" ref="D161:E161" si="24">SUM(D162)</f>
        <v>1642.84</v>
      </c>
      <c r="E161" s="36">
        <f t="shared" si="24"/>
        <v>0</v>
      </c>
      <c r="F161" s="51">
        <f t="shared" si="21"/>
        <v>0</v>
      </c>
      <c r="G161" s="51" t="e">
        <f t="shared" si="22"/>
        <v>#DIV/0!</v>
      </c>
    </row>
    <row r="162" spans="1:7" s="5" customFormat="1" ht="13.5" customHeight="1" x14ac:dyDescent="0.2">
      <c r="A162" s="4" t="s">
        <v>33</v>
      </c>
      <c r="B162" s="13" t="s">
        <v>34</v>
      </c>
      <c r="C162" s="20">
        <v>0</v>
      </c>
      <c r="D162" s="20">
        <v>1642.84</v>
      </c>
      <c r="E162" s="20">
        <v>0</v>
      </c>
      <c r="F162" s="51">
        <f t="shared" si="21"/>
        <v>0</v>
      </c>
      <c r="G162" s="51" t="e">
        <f t="shared" si="22"/>
        <v>#DIV/0!</v>
      </c>
    </row>
    <row r="163" spans="1:7" s="5" customFormat="1" ht="13.5" customHeight="1" x14ac:dyDescent="0.2">
      <c r="A163" s="34">
        <v>329</v>
      </c>
      <c r="B163" s="57" t="s">
        <v>44</v>
      </c>
      <c r="C163" s="36">
        <f>SUM(C164:C168)</f>
        <v>0</v>
      </c>
      <c r="D163" s="36">
        <f>SUM(D164:D168)</f>
        <v>3558.83</v>
      </c>
      <c r="E163" s="36">
        <f>SUM(E164:E168)</f>
        <v>0</v>
      </c>
      <c r="F163" s="51">
        <f t="shared" si="21"/>
        <v>0</v>
      </c>
      <c r="G163" s="51" t="e">
        <f t="shared" si="22"/>
        <v>#DIV/0!</v>
      </c>
    </row>
    <row r="164" spans="1:7" s="5" customFormat="1" ht="13.5" customHeight="1" x14ac:dyDescent="0.2">
      <c r="A164" s="4" t="s">
        <v>35</v>
      </c>
      <c r="B164" s="13" t="s">
        <v>36</v>
      </c>
      <c r="C164" s="20">
        <v>0</v>
      </c>
      <c r="D164" s="20">
        <f t="shared" si="23"/>
        <v>0</v>
      </c>
      <c r="E164" s="20">
        <v>0</v>
      </c>
      <c r="F164" s="51" t="e">
        <f t="shared" si="21"/>
        <v>#DIV/0!</v>
      </c>
      <c r="G164" s="51" t="e">
        <f t="shared" si="22"/>
        <v>#DIV/0!</v>
      </c>
    </row>
    <row r="165" spans="1:7" s="5" customFormat="1" ht="13.5" customHeight="1" x14ac:dyDescent="0.2">
      <c r="A165" s="4" t="s">
        <v>37</v>
      </c>
      <c r="B165" s="13" t="s">
        <v>38</v>
      </c>
      <c r="C165" s="20">
        <v>0</v>
      </c>
      <c r="D165" s="20">
        <v>0</v>
      </c>
      <c r="E165" s="20">
        <v>0</v>
      </c>
      <c r="F165" s="51" t="e">
        <f t="shared" si="21"/>
        <v>#DIV/0!</v>
      </c>
      <c r="G165" s="51" t="e">
        <f t="shared" si="22"/>
        <v>#DIV/0!</v>
      </c>
    </row>
    <row r="166" spans="1:7" s="5" customFormat="1" ht="13.5" customHeight="1" x14ac:dyDescent="0.2">
      <c r="A166" s="4" t="s">
        <v>41</v>
      </c>
      <c r="B166" s="13" t="s">
        <v>42</v>
      </c>
      <c r="C166" s="20">
        <v>0</v>
      </c>
      <c r="D166" s="20">
        <v>3558.83</v>
      </c>
      <c r="E166" s="20">
        <v>0</v>
      </c>
      <c r="F166" s="51">
        <f t="shared" si="21"/>
        <v>0</v>
      </c>
      <c r="G166" s="51" t="e">
        <f t="shared" si="22"/>
        <v>#DIV/0!</v>
      </c>
    </row>
    <row r="167" spans="1:7" s="5" customFormat="1" ht="13.5" customHeight="1" x14ac:dyDescent="0.2">
      <c r="A167" s="12">
        <v>3296</v>
      </c>
      <c r="B167" s="13" t="s">
        <v>159</v>
      </c>
      <c r="C167" s="20">
        <v>0</v>
      </c>
      <c r="D167" s="20">
        <f t="shared" si="23"/>
        <v>0</v>
      </c>
      <c r="E167" s="20">
        <v>0</v>
      </c>
      <c r="F167" s="51" t="e">
        <f t="shared" si="21"/>
        <v>#DIV/0!</v>
      </c>
      <c r="G167" s="51" t="e">
        <f t="shared" si="22"/>
        <v>#DIV/0!</v>
      </c>
    </row>
    <row r="168" spans="1:7" s="37" customFormat="1" ht="25.5" customHeight="1" x14ac:dyDescent="0.2">
      <c r="A168" s="12">
        <v>3299</v>
      </c>
      <c r="B168" s="13" t="s">
        <v>44</v>
      </c>
      <c r="C168" s="20">
        <v>0</v>
      </c>
      <c r="D168" s="20">
        <v>0</v>
      </c>
      <c r="E168" s="20">
        <v>0</v>
      </c>
      <c r="F168" s="51" t="e">
        <f t="shared" si="21"/>
        <v>#DIV/0!</v>
      </c>
      <c r="G168" s="51" t="e">
        <f t="shared" si="22"/>
        <v>#DIV/0!</v>
      </c>
    </row>
    <row r="169" spans="1:7" s="37" customFormat="1" ht="13.5" customHeight="1" x14ac:dyDescent="0.2">
      <c r="A169" s="34">
        <v>34</v>
      </c>
      <c r="B169" s="64" t="s">
        <v>57</v>
      </c>
      <c r="C169" s="35">
        <f>C170</f>
        <v>2.5499999999999998</v>
      </c>
      <c r="D169" s="35">
        <f>SUM(D170)</f>
        <v>0</v>
      </c>
      <c r="E169" s="35">
        <f>E170</f>
        <v>0</v>
      </c>
      <c r="F169" s="51" t="e">
        <f t="shared" si="21"/>
        <v>#DIV/0!</v>
      </c>
      <c r="G169" s="51">
        <f t="shared" si="22"/>
        <v>0</v>
      </c>
    </row>
    <row r="170" spans="1:7" s="5" customFormat="1" ht="13.5" customHeight="1" x14ac:dyDescent="0.2">
      <c r="A170" s="34">
        <v>343</v>
      </c>
      <c r="B170" s="64" t="s">
        <v>103</v>
      </c>
      <c r="C170" s="35">
        <f>C171</f>
        <v>2.5499999999999998</v>
      </c>
      <c r="D170" s="35">
        <f>SUM(D171)</f>
        <v>0</v>
      </c>
      <c r="E170" s="35">
        <f>E171</f>
        <v>0</v>
      </c>
      <c r="F170" s="51" t="e">
        <f t="shared" si="21"/>
        <v>#DIV/0!</v>
      </c>
      <c r="G170" s="51">
        <f t="shared" si="22"/>
        <v>0</v>
      </c>
    </row>
    <row r="171" spans="1:7" s="5" customFormat="1" ht="13.5" customHeight="1" x14ac:dyDescent="0.2">
      <c r="A171" s="12">
        <v>3433</v>
      </c>
      <c r="B171" s="13" t="s">
        <v>48</v>
      </c>
      <c r="C171" s="20">
        <v>2.5499999999999998</v>
      </c>
      <c r="D171" s="20">
        <v>0</v>
      </c>
      <c r="E171" s="20">
        <v>0</v>
      </c>
      <c r="F171" s="51" t="e">
        <f t="shared" si="21"/>
        <v>#DIV/0!</v>
      </c>
      <c r="G171" s="51">
        <f t="shared" si="22"/>
        <v>0</v>
      </c>
    </row>
    <row r="172" spans="1:7" s="5" customFormat="1" ht="13.5" customHeight="1" x14ac:dyDescent="0.2">
      <c r="A172" s="49">
        <v>37</v>
      </c>
      <c r="B172" s="74" t="s">
        <v>107</v>
      </c>
      <c r="C172" s="55">
        <f>C173</f>
        <v>0</v>
      </c>
      <c r="D172" s="55">
        <f t="shared" ref="C172:E173" si="25">D173</f>
        <v>6652.47</v>
      </c>
      <c r="E172" s="55">
        <f>E173</f>
        <v>0</v>
      </c>
      <c r="F172" s="51">
        <f t="shared" si="21"/>
        <v>0</v>
      </c>
      <c r="G172" s="51" t="e">
        <f t="shared" si="22"/>
        <v>#DIV/0!</v>
      </c>
    </row>
    <row r="173" spans="1:7" s="5" customFormat="1" ht="13.5" customHeight="1" x14ac:dyDescent="0.2">
      <c r="A173" s="34">
        <v>372</v>
      </c>
      <c r="B173" s="57" t="s">
        <v>108</v>
      </c>
      <c r="C173" s="36">
        <f t="shared" si="25"/>
        <v>0</v>
      </c>
      <c r="D173" s="36">
        <f t="shared" si="25"/>
        <v>6652.47</v>
      </c>
      <c r="E173" s="36">
        <f t="shared" si="25"/>
        <v>0</v>
      </c>
      <c r="F173" s="51">
        <f t="shared" si="21"/>
        <v>0</v>
      </c>
      <c r="G173" s="51" t="e">
        <f t="shared" si="22"/>
        <v>#DIV/0!</v>
      </c>
    </row>
    <row r="174" spans="1:7" s="37" customFormat="1" ht="13.5" customHeight="1" x14ac:dyDescent="0.2">
      <c r="A174" s="12">
        <v>3722</v>
      </c>
      <c r="B174" s="13" t="s">
        <v>109</v>
      </c>
      <c r="C174" s="20">
        <v>0</v>
      </c>
      <c r="D174" s="20">
        <v>6652.47</v>
      </c>
      <c r="E174" s="20">
        <v>0</v>
      </c>
      <c r="F174" s="51">
        <f t="shared" si="21"/>
        <v>0</v>
      </c>
      <c r="G174" s="51" t="e">
        <f t="shared" si="22"/>
        <v>#DIV/0!</v>
      </c>
    </row>
    <row r="175" spans="1:7" s="37" customFormat="1" ht="13.5" customHeight="1" x14ac:dyDescent="0.2">
      <c r="A175" s="34">
        <v>38</v>
      </c>
      <c r="B175" s="57" t="s">
        <v>191</v>
      </c>
      <c r="C175" s="55">
        <f>SUM(C176)</f>
        <v>481.04</v>
      </c>
      <c r="D175" s="55">
        <f>+D176</f>
        <v>0</v>
      </c>
      <c r="E175" s="55">
        <f>SUM(E176)</f>
        <v>467.25</v>
      </c>
      <c r="F175" s="51" t="e">
        <f t="shared" si="21"/>
        <v>#DIV/0!</v>
      </c>
      <c r="G175" s="51">
        <f t="shared" si="22"/>
        <v>97.133294528521532</v>
      </c>
    </row>
    <row r="176" spans="1:7" s="5" customFormat="1" ht="13.5" customHeight="1" x14ac:dyDescent="0.2">
      <c r="A176" s="34">
        <v>381</v>
      </c>
      <c r="B176" s="57" t="s">
        <v>55</v>
      </c>
      <c r="C176" s="36">
        <f>SUM(C177)</f>
        <v>481.04</v>
      </c>
      <c r="D176" s="36">
        <f>+D177</f>
        <v>0</v>
      </c>
      <c r="E176" s="36">
        <f>SUM(E177)</f>
        <v>467.25</v>
      </c>
      <c r="F176" s="51" t="e">
        <f t="shared" si="21"/>
        <v>#DIV/0!</v>
      </c>
      <c r="G176" s="51">
        <f t="shared" si="22"/>
        <v>97.133294528521532</v>
      </c>
    </row>
    <row r="177" spans="1:7" s="5" customFormat="1" ht="13.5" customHeight="1" x14ac:dyDescent="0.2">
      <c r="A177" s="12">
        <v>3812</v>
      </c>
      <c r="B177" s="13" t="s">
        <v>192</v>
      </c>
      <c r="C177" s="20">
        <v>481.04</v>
      </c>
      <c r="D177" s="20">
        <v>0</v>
      </c>
      <c r="E177" s="20">
        <v>467.25</v>
      </c>
      <c r="F177" s="51" t="e">
        <f t="shared" si="21"/>
        <v>#DIV/0!</v>
      </c>
      <c r="G177" s="51">
        <f t="shared" si="22"/>
        <v>97.133294528521532</v>
      </c>
    </row>
    <row r="178" spans="1:7" s="5" customFormat="1" ht="13.5" customHeight="1" x14ac:dyDescent="0.2">
      <c r="A178" s="34">
        <v>42</v>
      </c>
      <c r="B178" s="69" t="s">
        <v>104</v>
      </c>
      <c r="C178" s="36">
        <f>C179+C183</f>
        <v>0</v>
      </c>
      <c r="D178" s="36">
        <f>D179+D183</f>
        <v>21763.22</v>
      </c>
      <c r="E178" s="36">
        <f>E179+E183</f>
        <v>0</v>
      </c>
      <c r="F178" s="51">
        <f t="shared" si="21"/>
        <v>0</v>
      </c>
      <c r="G178" s="51" t="e">
        <f t="shared" si="22"/>
        <v>#DIV/0!</v>
      </c>
    </row>
    <row r="179" spans="1:7" s="37" customFormat="1" ht="13.5" customHeight="1" x14ac:dyDescent="0.2">
      <c r="A179" s="34">
        <v>422</v>
      </c>
      <c r="B179" s="57" t="s">
        <v>105</v>
      </c>
      <c r="C179" s="36">
        <f>SUM(C180:C182)</f>
        <v>0</v>
      </c>
      <c r="D179" s="36">
        <f>SUM(D180:D182)</f>
        <v>5173</v>
      </c>
      <c r="E179" s="36">
        <f>SUM(E180:E182)</f>
        <v>0</v>
      </c>
      <c r="F179" s="51">
        <f t="shared" si="21"/>
        <v>0</v>
      </c>
      <c r="G179" s="51" t="e">
        <f t="shared" si="22"/>
        <v>#DIV/0!</v>
      </c>
    </row>
    <row r="180" spans="1:7" s="5" customFormat="1" ht="13.5" customHeight="1" x14ac:dyDescent="0.2">
      <c r="A180" s="4" t="s">
        <v>65</v>
      </c>
      <c r="B180" s="13" t="s">
        <v>66</v>
      </c>
      <c r="C180" s="20">
        <v>0</v>
      </c>
      <c r="D180" s="20">
        <v>0</v>
      </c>
      <c r="E180" s="20">
        <v>0</v>
      </c>
      <c r="F180" s="51" t="e">
        <f t="shared" si="21"/>
        <v>#DIV/0!</v>
      </c>
      <c r="G180" s="51" t="e">
        <f t="shared" si="22"/>
        <v>#DIV/0!</v>
      </c>
    </row>
    <row r="181" spans="1:7" s="5" customFormat="1" ht="13.5" customHeight="1" x14ac:dyDescent="0.2">
      <c r="A181" s="12">
        <v>4225</v>
      </c>
      <c r="B181" s="38" t="s">
        <v>71</v>
      </c>
      <c r="C181" s="20">
        <v>0</v>
      </c>
      <c r="D181" s="20">
        <f t="shared" si="23"/>
        <v>0</v>
      </c>
      <c r="E181" s="20">
        <v>0</v>
      </c>
      <c r="F181" s="51" t="e">
        <f t="shared" si="21"/>
        <v>#DIV/0!</v>
      </c>
      <c r="G181" s="51" t="e">
        <f t="shared" si="22"/>
        <v>#DIV/0!</v>
      </c>
    </row>
    <row r="182" spans="1:7" s="8" customFormat="1" ht="13.5" customHeight="1" x14ac:dyDescent="0.2">
      <c r="A182" s="39">
        <v>4226</v>
      </c>
      <c r="B182" s="13" t="s">
        <v>85</v>
      </c>
      <c r="C182" s="20">
        <v>0</v>
      </c>
      <c r="D182" s="20">
        <v>5173</v>
      </c>
      <c r="E182" s="20">
        <v>0</v>
      </c>
      <c r="F182" s="51">
        <f t="shared" si="21"/>
        <v>0</v>
      </c>
      <c r="G182" s="51" t="e">
        <f t="shared" si="22"/>
        <v>#DIV/0!</v>
      </c>
    </row>
    <row r="183" spans="1:7" s="8" customFormat="1" ht="13.5" customHeight="1" x14ac:dyDescent="0.2">
      <c r="A183" s="34">
        <v>424</v>
      </c>
      <c r="B183" s="57" t="s">
        <v>106</v>
      </c>
      <c r="C183" s="36">
        <f>C184</f>
        <v>0</v>
      </c>
      <c r="D183" s="36">
        <f>D184</f>
        <v>16590.22</v>
      </c>
      <c r="E183" s="36">
        <f>E184</f>
        <v>0</v>
      </c>
      <c r="F183" s="51">
        <f t="shared" si="21"/>
        <v>0</v>
      </c>
      <c r="G183" s="51" t="e">
        <f t="shared" si="22"/>
        <v>#DIV/0!</v>
      </c>
    </row>
    <row r="184" spans="1:7" s="9" customFormat="1" ht="13.5" customHeight="1" x14ac:dyDescent="0.2">
      <c r="A184" s="4" t="s">
        <v>67</v>
      </c>
      <c r="B184" s="13" t="s">
        <v>68</v>
      </c>
      <c r="C184" s="20">
        <v>0</v>
      </c>
      <c r="D184" s="20">
        <v>16590.22</v>
      </c>
      <c r="E184" s="20">
        <v>0</v>
      </c>
      <c r="F184" s="51">
        <f t="shared" si="21"/>
        <v>0</v>
      </c>
      <c r="G184" s="51" t="e">
        <f t="shared" si="22"/>
        <v>#DIV/0!</v>
      </c>
    </row>
    <row r="185" spans="1:7" s="8" customFormat="1" ht="13.5" customHeight="1" x14ac:dyDescent="0.2">
      <c r="A185" s="342" t="s">
        <v>224</v>
      </c>
      <c r="B185" s="343"/>
      <c r="C185" s="56">
        <f>C186+C200</f>
        <v>0</v>
      </c>
      <c r="D185" s="56">
        <f>+D186+D200</f>
        <v>0</v>
      </c>
      <c r="E185" s="56">
        <f>+E186+E200</f>
        <v>0</v>
      </c>
      <c r="F185" s="52" t="e">
        <f>+E185/D185*100</f>
        <v>#DIV/0!</v>
      </c>
      <c r="G185" s="52" t="e">
        <f t="shared" si="22"/>
        <v>#DIV/0!</v>
      </c>
    </row>
    <row r="186" spans="1:7" s="5" customFormat="1" ht="13.5" customHeight="1" x14ac:dyDescent="0.2">
      <c r="A186" s="34">
        <v>32</v>
      </c>
      <c r="B186" s="64" t="s">
        <v>56</v>
      </c>
      <c r="C186" s="35">
        <f>C187+C189+C193+C197</f>
        <v>0</v>
      </c>
      <c r="D186" s="35">
        <f>+D187+D189+D193+D197</f>
        <v>0</v>
      </c>
      <c r="E186" s="35">
        <f>E187+E189+E193+E197</f>
        <v>0</v>
      </c>
      <c r="F186" s="51" t="e">
        <f t="shared" ref="F186:F205" si="26">+E186/D186*100</f>
        <v>#DIV/0!</v>
      </c>
      <c r="G186" s="51" t="e">
        <f t="shared" si="22"/>
        <v>#DIV/0!</v>
      </c>
    </row>
    <row r="187" spans="1:7" s="5" customFormat="1" ht="13.5" customHeight="1" x14ac:dyDescent="0.2">
      <c r="A187" s="34">
        <v>321</v>
      </c>
      <c r="B187" s="64" t="s">
        <v>100</v>
      </c>
      <c r="C187" s="35">
        <f>C188</f>
        <v>0</v>
      </c>
      <c r="D187" s="35">
        <f>+D188</f>
        <v>0</v>
      </c>
      <c r="E187" s="35">
        <f>E188</f>
        <v>0</v>
      </c>
      <c r="F187" s="51" t="e">
        <f t="shared" si="26"/>
        <v>#DIV/0!</v>
      </c>
      <c r="G187" s="51" t="e">
        <f t="shared" si="22"/>
        <v>#DIV/0!</v>
      </c>
    </row>
    <row r="188" spans="1:7" s="5" customFormat="1" ht="13.5" customHeight="1" x14ac:dyDescent="0.2">
      <c r="A188" s="4" t="s">
        <v>1</v>
      </c>
      <c r="B188" s="13" t="s">
        <v>2</v>
      </c>
      <c r="C188" s="20">
        <v>0</v>
      </c>
      <c r="D188" s="20">
        <v>0</v>
      </c>
      <c r="E188" s="20">
        <v>0</v>
      </c>
      <c r="F188" s="51" t="e">
        <f t="shared" si="26"/>
        <v>#DIV/0!</v>
      </c>
      <c r="G188" s="51" t="e">
        <f t="shared" si="22"/>
        <v>#DIV/0!</v>
      </c>
    </row>
    <row r="189" spans="1:7" s="8" customFormat="1" ht="13.5" customHeight="1" x14ac:dyDescent="0.2">
      <c r="A189" s="34">
        <v>322</v>
      </c>
      <c r="B189" s="57" t="s">
        <v>101</v>
      </c>
      <c r="C189" s="36">
        <f>SUM(C190:C192)</f>
        <v>0</v>
      </c>
      <c r="D189" s="36">
        <f>+D190+D191+D192</f>
        <v>0</v>
      </c>
      <c r="E189" s="36">
        <f>SUM(E190:E192)</f>
        <v>0</v>
      </c>
      <c r="F189" s="51" t="e">
        <f t="shared" si="26"/>
        <v>#DIV/0!</v>
      </c>
      <c r="G189" s="51" t="e">
        <f t="shared" si="22"/>
        <v>#DIV/0!</v>
      </c>
    </row>
    <row r="190" spans="1:7" s="8" customFormat="1" ht="13.5" customHeight="1" x14ac:dyDescent="0.2">
      <c r="A190" s="4" t="s">
        <v>9</v>
      </c>
      <c r="B190" s="13" t="s">
        <v>10</v>
      </c>
      <c r="C190" s="20">
        <v>0</v>
      </c>
      <c r="D190" s="20">
        <v>0</v>
      </c>
      <c r="E190" s="20">
        <v>0</v>
      </c>
      <c r="F190" s="51" t="e">
        <f t="shared" si="26"/>
        <v>#DIV/0!</v>
      </c>
      <c r="G190" s="51" t="e">
        <f t="shared" si="22"/>
        <v>#DIV/0!</v>
      </c>
    </row>
    <row r="191" spans="1:7" s="5" customFormat="1" ht="13.5" customHeight="1" x14ac:dyDescent="0.2">
      <c r="A191" s="12">
        <v>3222</v>
      </c>
      <c r="B191" s="13" t="s">
        <v>73</v>
      </c>
      <c r="C191" s="20">
        <v>0</v>
      </c>
      <c r="D191" s="20">
        <v>0</v>
      </c>
      <c r="E191" s="20">
        <v>0</v>
      </c>
      <c r="F191" s="51" t="e">
        <f t="shared" si="26"/>
        <v>#DIV/0!</v>
      </c>
      <c r="G191" s="51" t="e">
        <f t="shared" si="22"/>
        <v>#DIV/0!</v>
      </c>
    </row>
    <row r="192" spans="1:7" s="5" customFormat="1" ht="13.5" customHeight="1" x14ac:dyDescent="0.2">
      <c r="A192" s="4" t="s">
        <v>15</v>
      </c>
      <c r="B192" s="13" t="s">
        <v>16</v>
      </c>
      <c r="C192" s="20">
        <v>0</v>
      </c>
      <c r="D192" s="20">
        <v>0</v>
      </c>
      <c r="E192" s="20">
        <v>0</v>
      </c>
      <c r="F192" s="51" t="e">
        <f t="shared" si="26"/>
        <v>#DIV/0!</v>
      </c>
      <c r="G192" s="51" t="e">
        <f t="shared" si="22"/>
        <v>#DIV/0!</v>
      </c>
    </row>
    <row r="193" spans="1:7" s="8" customFormat="1" ht="13.5" customHeight="1" x14ac:dyDescent="0.2">
      <c r="A193" s="34">
        <v>323</v>
      </c>
      <c r="B193" s="57" t="s">
        <v>102</v>
      </c>
      <c r="C193" s="36">
        <f>+C194+C195+C196</f>
        <v>0</v>
      </c>
      <c r="D193" s="36">
        <f>+D194+D195+D196</f>
        <v>0</v>
      </c>
      <c r="E193" s="36">
        <f>+E194+E196+E195</f>
        <v>0</v>
      </c>
      <c r="F193" s="51" t="e">
        <f t="shared" si="26"/>
        <v>#DIV/0!</v>
      </c>
      <c r="G193" s="51" t="e">
        <f t="shared" si="22"/>
        <v>#DIV/0!</v>
      </c>
    </row>
    <row r="194" spans="1:7" s="5" customFormat="1" ht="13.5" customHeight="1" x14ac:dyDescent="0.2">
      <c r="A194" s="12">
        <v>3231</v>
      </c>
      <c r="B194" s="13" t="s">
        <v>18</v>
      </c>
      <c r="C194" s="240">
        <v>0</v>
      </c>
      <c r="D194" s="240">
        <v>0</v>
      </c>
      <c r="E194" s="240">
        <v>0</v>
      </c>
      <c r="F194" s="51" t="e">
        <f t="shared" si="26"/>
        <v>#DIV/0!</v>
      </c>
      <c r="G194" s="51" t="e">
        <f t="shared" si="22"/>
        <v>#DIV/0!</v>
      </c>
    </row>
    <row r="195" spans="1:7" s="5" customFormat="1" ht="13.5" customHeight="1" x14ac:dyDescent="0.2">
      <c r="A195" s="12">
        <v>3233</v>
      </c>
      <c r="B195" s="13" t="s">
        <v>22</v>
      </c>
      <c r="C195" s="20">
        <v>0</v>
      </c>
      <c r="D195" s="20">
        <f t="shared" si="23"/>
        <v>0</v>
      </c>
      <c r="E195" s="20">
        <v>0</v>
      </c>
      <c r="F195" s="51" t="e">
        <f t="shared" si="26"/>
        <v>#DIV/0!</v>
      </c>
      <c r="G195" s="51" t="e">
        <f t="shared" si="22"/>
        <v>#DIV/0!</v>
      </c>
    </row>
    <row r="196" spans="1:7" s="8" customFormat="1" ht="13.5" customHeight="1" x14ac:dyDescent="0.2">
      <c r="A196" s="12">
        <v>3239</v>
      </c>
      <c r="B196" s="13" t="s">
        <v>32</v>
      </c>
      <c r="C196" s="20">
        <v>0</v>
      </c>
      <c r="D196" s="20">
        <v>0</v>
      </c>
      <c r="E196" s="20">
        <v>0</v>
      </c>
      <c r="F196" s="51" t="e">
        <f t="shared" si="26"/>
        <v>#DIV/0!</v>
      </c>
      <c r="G196" s="51" t="e">
        <f t="shared" si="22"/>
        <v>#DIV/0!</v>
      </c>
    </row>
    <row r="197" spans="1:7" s="8" customFormat="1" ht="13.5" customHeight="1" x14ac:dyDescent="0.2">
      <c r="A197" s="34">
        <v>329</v>
      </c>
      <c r="B197" s="57" t="s">
        <v>44</v>
      </c>
      <c r="C197" s="35">
        <f>+C198+C199</f>
        <v>0</v>
      </c>
      <c r="D197" s="35">
        <f>+D198+D199</f>
        <v>0</v>
      </c>
      <c r="E197" s="35">
        <f>SUM(E198:E199)</f>
        <v>0</v>
      </c>
      <c r="F197" s="51" t="e">
        <f t="shared" si="26"/>
        <v>#DIV/0!</v>
      </c>
      <c r="G197" s="51" t="e">
        <f t="shared" si="22"/>
        <v>#DIV/0!</v>
      </c>
    </row>
    <row r="198" spans="1:7" s="5" customFormat="1" ht="13.5" customHeight="1" x14ac:dyDescent="0.2">
      <c r="A198" s="12">
        <v>3293</v>
      </c>
      <c r="B198" s="13" t="s">
        <v>38</v>
      </c>
      <c r="C198" s="20">
        <v>0</v>
      </c>
      <c r="D198" s="20">
        <v>0</v>
      </c>
      <c r="E198" s="20">
        <v>0</v>
      </c>
      <c r="F198" s="51" t="e">
        <f t="shared" si="26"/>
        <v>#DIV/0!</v>
      </c>
      <c r="G198" s="51" t="e">
        <f t="shared" si="22"/>
        <v>#DIV/0!</v>
      </c>
    </row>
    <row r="199" spans="1:7" s="5" customFormat="1" ht="13.5" customHeight="1" x14ac:dyDescent="0.2">
      <c r="A199" s="12">
        <v>3299</v>
      </c>
      <c r="B199" s="13" t="s">
        <v>44</v>
      </c>
      <c r="C199" s="20">
        <v>0</v>
      </c>
      <c r="D199" s="20">
        <v>0</v>
      </c>
      <c r="E199" s="20">
        <v>0</v>
      </c>
      <c r="F199" s="51" t="e">
        <f t="shared" si="26"/>
        <v>#DIV/0!</v>
      </c>
      <c r="G199" s="51" t="e">
        <f t="shared" si="22"/>
        <v>#DIV/0!</v>
      </c>
    </row>
    <row r="200" spans="1:7" s="5" customFormat="1" ht="13.5" customHeight="1" x14ac:dyDescent="0.2">
      <c r="A200" s="34">
        <v>42</v>
      </c>
      <c r="B200" s="73" t="s">
        <v>110</v>
      </c>
      <c r="C200" s="35">
        <f>C201+C204</f>
        <v>0</v>
      </c>
      <c r="D200" s="35">
        <f>+D201+D204</f>
        <v>0</v>
      </c>
      <c r="E200" s="35">
        <f>E201+E204</f>
        <v>0</v>
      </c>
      <c r="F200" s="51" t="e">
        <f t="shared" si="26"/>
        <v>#DIV/0!</v>
      </c>
      <c r="G200" s="51" t="e">
        <f t="shared" si="22"/>
        <v>#DIV/0!</v>
      </c>
    </row>
    <row r="201" spans="1:7" s="5" customFormat="1" ht="13.5" customHeight="1" x14ac:dyDescent="0.2">
      <c r="A201" s="34">
        <v>422</v>
      </c>
      <c r="B201" s="57" t="s">
        <v>105</v>
      </c>
      <c r="C201" s="35">
        <f>C202+C203</f>
        <v>0</v>
      </c>
      <c r="D201" s="35">
        <f>+D202+D203</f>
        <v>0</v>
      </c>
      <c r="E201" s="35">
        <f>E202+E203</f>
        <v>0</v>
      </c>
      <c r="F201" s="51" t="e">
        <f t="shared" si="26"/>
        <v>#DIV/0!</v>
      </c>
      <c r="G201" s="51" t="e">
        <f t="shared" si="22"/>
        <v>#DIV/0!</v>
      </c>
    </row>
    <row r="202" spans="1:7" s="5" customFormat="1" ht="13.5" customHeight="1" x14ac:dyDescent="0.2">
      <c r="A202" s="4" t="s">
        <v>65</v>
      </c>
      <c r="B202" s="13" t="s">
        <v>66</v>
      </c>
      <c r="C202" s="20">
        <v>0</v>
      </c>
      <c r="D202" s="20">
        <f t="shared" si="23"/>
        <v>0</v>
      </c>
      <c r="E202" s="20">
        <v>0</v>
      </c>
      <c r="F202" s="51" t="e">
        <f t="shared" si="26"/>
        <v>#DIV/0!</v>
      </c>
      <c r="G202" s="51" t="e">
        <f t="shared" si="22"/>
        <v>#DIV/0!</v>
      </c>
    </row>
    <row r="203" spans="1:7" s="5" customFormat="1" ht="13.5" customHeight="1" x14ac:dyDescent="0.2">
      <c r="A203" s="12">
        <v>4227</v>
      </c>
      <c r="B203" s="13" t="s">
        <v>216</v>
      </c>
      <c r="C203" s="20">
        <v>0</v>
      </c>
      <c r="D203" s="20">
        <v>0</v>
      </c>
      <c r="E203" s="20">
        <v>0</v>
      </c>
      <c r="F203" s="51" t="e">
        <f t="shared" si="26"/>
        <v>#DIV/0!</v>
      </c>
      <c r="G203" s="51" t="e">
        <f t="shared" si="22"/>
        <v>#DIV/0!</v>
      </c>
    </row>
    <row r="204" spans="1:7" s="5" customFormat="1" ht="13.5" customHeight="1" x14ac:dyDescent="0.2">
      <c r="A204" s="34">
        <v>424</v>
      </c>
      <c r="B204" s="57" t="s">
        <v>106</v>
      </c>
      <c r="C204" s="35">
        <f>SUM(C205)</f>
        <v>0</v>
      </c>
      <c r="D204" s="35">
        <f>+D205</f>
        <v>0</v>
      </c>
      <c r="E204" s="35">
        <f>SUM(E205)</f>
        <v>0</v>
      </c>
      <c r="F204" s="51" t="e">
        <f t="shared" si="26"/>
        <v>#DIV/0!</v>
      </c>
      <c r="G204" s="51" t="e">
        <f t="shared" si="22"/>
        <v>#DIV/0!</v>
      </c>
    </row>
    <row r="205" spans="1:7" s="9" customFormat="1" ht="13.5" customHeight="1" x14ac:dyDescent="0.2">
      <c r="A205" s="12">
        <v>4241</v>
      </c>
      <c r="B205" s="13" t="s">
        <v>68</v>
      </c>
      <c r="C205" s="20">
        <v>0</v>
      </c>
      <c r="D205" s="20">
        <v>0</v>
      </c>
      <c r="E205" s="20">
        <v>0</v>
      </c>
      <c r="F205" s="51" t="e">
        <f t="shared" si="26"/>
        <v>#DIV/0!</v>
      </c>
      <c r="G205" s="51" t="e">
        <f t="shared" si="22"/>
        <v>#DIV/0!</v>
      </c>
    </row>
    <row r="206" spans="1:7" s="37" customFormat="1" ht="13.5" customHeight="1" x14ac:dyDescent="0.2">
      <c r="A206" s="342" t="s">
        <v>136</v>
      </c>
      <c r="B206" s="343"/>
      <c r="C206" s="56">
        <f>C207+C210</f>
        <v>0</v>
      </c>
      <c r="D206" s="56">
        <f t="shared" si="23"/>
        <v>0</v>
      </c>
      <c r="E206" s="56">
        <f>E207+E210</f>
        <v>0</v>
      </c>
      <c r="F206" s="52" t="e">
        <f>+E206/D206*100</f>
        <v>#DIV/0!</v>
      </c>
      <c r="G206" s="52" t="e">
        <f t="shared" si="22"/>
        <v>#DIV/0!</v>
      </c>
    </row>
    <row r="207" spans="1:7" s="37" customFormat="1" ht="13.5" customHeight="1" x14ac:dyDescent="0.2">
      <c r="A207" s="34">
        <v>32</v>
      </c>
      <c r="B207" s="64" t="s">
        <v>56</v>
      </c>
      <c r="C207" s="35">
        <f>C208</f>
        <v>0</v>
      </c>
      <c r="D207" s="35">
        <f t="shared" si="23"/>
        <v>0</v>
      </c>
      <c r="E207" s="35">
        <f>E208</f>
        <v>0</v>
      </c>
      <c r="F207" s="51" t="e">
        <f t="shared" ref="F207:F213" si="27">+E207/D207*100</f>
        <v>#DIV/0!</v>
      </c>
      <c r="G207" s="51" t="e">
        <f t="shared" si="22"/>
        <v>#DIV/0!</v>
      </c>
    </row>
    <row r="208" spans="1:7" s="9" customFormat="1" ht="13.5" customHeight="1" x14ac:dyDescent="0.2">
      <c r="A208" s="34">
        <v>323</v>
      </c>
      <c r="B208" s="57" t="s">
        <v>102</v>
      </c>
      <c r="C208" s="35">
        <v>0</v>
      </c>
      <c r="D208" s="35">
        <f t="shared" si="23"/>
        <v>0</v>
      </c>
      <c r="E208" s="35">
        <f>E209</f>
        <v>0</v>
      </c>
      <c r="F208" s="51" t="e">
        <f t="shared" si="27"/>
        <v>#DIV/0!</v>
      </c>
      <c r="G208" s="51" t="e">
        <f t="shared" si="22"/>
        <v>#DIV/0!</v>
      </c>
    </row>
    <row r="209" spans="1:7" s="9" customFormat="1" ht="13.5" customHeight="1" x14ac:dyDescent="0.2">
      <c r="A209" s="4" t="s">
        <v>19</v>
      </c>
      <c r="B209" s="13" t="s">
        <v>20</v>
      </c>
      <c r="C209" s="20">
        <v>0</v>
      </c>
      <c r="D209" s="20">
        <f t="shared" si="23"/>
        <v>0</v>
      </c>
      <c r="E209" s="20">
        <v>0</v>
      </c>
      <c r="F209" s="51" t="e">
        <f t="shared" si="27"/>
        <v>#DIV/0!</v>
      </c>
      <c r="G209" s="51" t="e">
        <f t="shared" si="22"/>
        <v>#DIV/0!</v>
      </c>
    </row>
    <row r="210" spans="1:7" ht="25.5" customHeight="1" x14ac:dyDescent="0.2">
      <c r="A210" s="34">
        <v>42</v>
      </c>
      <c r="B210" s="75" t="s">
        <v>104</v>
      </c>
      <c r="C210" s="36">
        <f>C211</f>
        <v>0</v>
      </c>
      <c r="D210" s="36">
        <f t="shared" si="23"/>
        <v>0</v>
      </c>
      <c r="E210" s="36">
        <f>E211</f>
        <v>0</v>
      </c>
      <c r="F210" s="51" t="e">
        <f t="shared" si="27"/>
        <v>#DIV/0!</v>
      </c>
      <c r="G210" s="51" t="e">
        <f t="shared" si="22"/>
        <v>#DIV/0!</v>
      </c>
    </row>
    <row r="211" spans="1:7" ht="12.75" customHeight="1" x14ac:dyDescent="0.2">
      <c r="A211" s="34">
        <v>422</v>
      </c>
      <c r="B211" s="57" t="s">
        <v>105</v>
      </c>
      <c r="C211" s="36">
        <v>0</v>
      </c>
      <c r="D211" s="36">
        <f t="shared" si="23"/>
        <v>0</v>
      </c>
      <c r="E211" s="36">
        <f>SUM(E212:E213)</f>
        <v>0</v>
      </c>
      <c r="F211" s="51" t="e">
        <f t="shared" si="27"/>
        <v>#DIV/0!</v>
      </c>
      <c r="G211" s="51" t="e">
        <f t="shared" si="22"/>
        <v>#DIV/0!</v>
      </c>
    </row>
    <row r="212" spans="1:7" x14ac:dyDescent="0.2">
      <c r="A212" s="4" t="s">
        <v>65</v>
      </c>
      <c r="B212" s="13" t="s">
        <v>66</v>
      </c>
      <c r="C212" s="20">
        <v>0</v>
      </c>
      <c r="D212" s="20">
        <f t="shared" si="23"/>
        <v>0</v>
      </c>
      <c r="E212" s="20">
        <v>0</v>
      </c>
      <c r="F212" s="51" t="e">
        <f t="shared" si="27"/>
        <v>#DIV/0!</v>
      </c>
      <c r="G212" s="51" t="e">
        <f t="shared" si="22"/>
        <v>#DIV/0!</v>
      </c>
    </row>
    <row r="213" spans="1:7" x14ac:dyDescent="0.2">
      <c r="A213" s="40" t="s">
        <v>75</v>
      </c>
      <c r="B213" s="41" t="s">
        <v>76</v>
      </c>
      <c r="C213" s="42">
        <v>0</v>
      </c>
      <c r="D213" s="42">
        <f t="shared" si="23"/>
        <v>0</v>
      </c>
      <c r="E213" s="42">
        <v>0</v>
      </c>
      <c r="F213" s="51" t="e">
        <f t="shared" si="27"/>
        <v>#DIV/0!</v>
      </c>
      <c r="G213" s="51" t="e">
        <f t="shared" si="22"/>
        <v>#DIV/0!</v>
      </c>
    </row>
    <row r="214" spans="1:7" x14ac:dyDescent="0.2">
      <c r="A214" s="328" t="s">
        <v>205</v>
      </c>
      <c r="B214" s="329"/>
      <c r="C214" s="33">
        <f>+C215+C226</f>
        <v>0</v>
      </c>
      <c r="D214" s="33">
        <f>+D215+D226</f>
        <v>0</v>
      </c>
      <c r="E214" s="33">
        <f>E226+E215</f>
        <v>0</v>
      </c>
      <c r="F214" s="33" t="e">
        <f>+E214/D214*100</f>
        <v>#DIV/0!</v>
      </c>
      <c r="G214" s="290" t="e">
        <f t="shared" ref="G214:G277" si="28">+E214/C214*100</f>
        <v>#DIV/0!</v>
      </c>
    </row>
    <row r="215" spans="1:7" s="21" customFormat="1" x14ac:dyDescent="0.2">
      <c r="A215" s="330" t="s">
        <v>223</v>
      </c>
      <c r="B215" s="331"/>
      <c r="C215" s="52">
        <f>SUM(C216)</f>
        <v>0</v>
      </c>
      <c r="D215" s="52">
        <f>+D216+D223</f>
        <v>0</v>
      </c>
      <c r="E215" s="52">
        <f>+E216+E223</f>
        <v>0</v>
      </c>
      <c r="F215" s="52" t="e">
        <f>+E215/D215*100</f>
        <v>#DIV/0!</v>
      </c>
      <c r="G215" s="52" t="e">
        <f t="shared" si="28"/>
        <v>#DIV/0!</v>
      </c>
    </row>
    <row r="216" spans="1:7" s="21" customFormat="1" x14ac:dyDescent="0.2">
      <c r="A216" s="45">
        <v>31</v>
      </c>
      <c r="B216" s="65" t="s">
        <v>61</v>
      </c>
      <c r="C216" s="51">
        <f>SUM(C217,C221)</f>
        <v>0</v>
      </c>
      <c r="D216" s="51">
        <f>+D217+D219+D221</f>
        <v>0</v>
      </c>
      <c r="E216" s="51">
        <f>+E217+E219+E221</f>
        <v>0</v>
      </c>
      <c r="F216" s="51" t="e">
        <f t="shared" ref="F216:F225" si="29">+E216/D216*100</f>
        <v>#DIV/0!</v>
      </c>
      <c r="G216" s="51" t="e">
        <f t="shared" si="28"/>
        <v>#DIV/0!</v>
      </c>
    </row>
    <row r="217" spans="1:7" x14ac:dyDescent="0.2">
      <c r="A217" s="45">
        <v>311</v>
      </c>
      <c r="B217" s="65" t="s">
        <v>96</v>
      </c>
      <c r="C217" s="51">
        <f>SUM(C218)</f>
        <v>0</v>
      </c>
      <c r="D217" s="51">
        <f>+D218</f>
        <v>0</v>
      </c>
      <c r="E217" s="51">
        <f>SUM(E218)</f>
        <v>0</v>
      </c>
      <c r="F217" s="51" t="e">
        <f t="shared" si="29"/>
        <v>#DIV/0!</v>
      </c>
      <c r="G217" s="51" t="e">
        <f t="shared" si="28"/>
        <v>#DIV/0!</v>
      </c>
    </row>
    <row r="218" spans="1:7" x14ac:dyDescent="0.2">
      <c r="A218" s="10">
        <v>3111</v>
      </c>
      <c r="B218" s="67" t="s">
        <v>97</v>
      </c>
      <c r="C218" s="53">
        <v>0</v>
      </c>
      <c r="D218" s="53">
        <v>0</v>
      </c>
      <c r="E218" s="53">
        <v>0</v>
      </c>
      <c r="F218" s="51" t="e">
        <f t="shared" si="29"/>
        <v>#DIV/0!</v>
      </c>
      <c r="G218" s="51" t="e">
        <f t="shared" si="28"/>
        <v>#DIV/0!</v>
      </c>
    </row>
    <row r="219" spans="1:7" s="21" customFormat="1" x14ac:dyDescent="0.2">
      <c r="A219" s="45">
        <v>312</v>
      </c>
      <c r="B219" s="65" t="s">
        <v>72</v>
      </c>
      <c r="C219" s="51">
        <v>0</v>
      </c>
      <c r="D219" s="51">
        <f>+D220</f>
        <v>0</v>
      </c>
      <c r="E219" s="51">
        <f>+E220</f>
        <v>0</v>
      </c>
      <c r="F219" s="51" t="e">
        <f t="shared" si="29"/>
        <v>#DIV/0!</v>
      </c>
      <c r="G219" s="51" t="e">
        <f t="shared" si="28"/>
        <v>#DIV/0!</v>
      </c>
    </row>
    <row r="220" spans="1:7" s="21" customFormat="1" x14ac:dyDescent="0.2">
      <c r="A220" s="10">
        <v>3121</v>
      </c>
      <c r="B220" s="67" t="s">
        <v>72</v>
      </c>
      <c r="C220" s="53">
        <v>0</v>
      </c>
      <c r="D220" s="53">
        <v>0</v>
      </c>
      <c r="E220" s="53">
        <v>0</v>
      </c>
      <c r="F220" s="51" t="e">
        <f t="shared" si="29"/>
        <v>#DIV/0!</v>
      </c>
      <c r="G220" s="51" t="e">
        <f t="shared" si="28"/>
        <v>#DIV/0!</v>
      </c>
    </row>
    <row r="221" spans="1:7" s="21" customFormat="1" x14ac:dyDescent="0.2">
      <c r="A221" s="45">
        <v>313</v>
      </c>
      <c r="B221" s="65" t="s">
        <v>98</v>
      </c>
      <c r="C221" s="51">
        <f>SUM(C222)</f>
        <v>0</v>
      </c>
      <c r="D221" s="51">
        <f>+D222</f>
        <v>0</v>
      </c>
      <c r="E221" s="51">
        <f>SUM(E222)</f>
        <v>0</v>
      </c>
      <c r="F221" s="51" t="e">
        <f t="shared" si="29"/>
        <v>#DIV/0!</v>
      </c>
      <c r="G221" s="51" t="e">
        <f t="shared" si="28"/>
        <v>#DIV/0!</v>
      </c>
    </row>
    <row r="222" spans="1:7" x14ac:dyDescent="0.2">
      <c r="A222" s="10">
        <v>3132</v>
      </c>
      <c r="B222" s="67" t="s">
        <v>99</v>
      </c>
      <c r="C222" s="53">
        <v>0</v>
      </c>
      <c r="D222" s="53">
        <v>0</v>
      </c>
      <c r="E222" s="53">
        <v>0</v>
      </c>
      <c r="F222" s="51" t="e">
        <f t="shared" si="29"/>
        <v>#DIV/0!</v>
      </c>
      <c r="G222" s="51" t="e">
        <f t="shared" si="28"/>
        <v>#DIV/0!</v>
      </c>
    </row>
    <row r="223" spans="1:7" x14ac:dyDescent="0.2">
      <c r="A223" s="45">
        <v>32</v>
      </c>
      <c r="B223" s="65" t="s">
        <v>130</v>
      </c>
      <c r="C223" s="51">
        <v>0</v>
      </c>
      <c r="D223" s="51">
        <f>+D224</f>
        <v>0</v>
      </c>
      <c r="E223" s="51">
        <f>+E224</f>
        <v>0</v>
      </c>
      <c r="F223" s="51" t="e">
        <f t="shared" si="29"/>
        <v>#DIV/0!</v>
      </c>
      <c r="G223" s="51" t="e">
        <f t="shared" si="28"/>
        <v>#DIV/0!</v>
      </c>
    </row>
    <row r="224" spans="1:7" s="21" customFormat="1" x14ac:dyDescent="0.2">
      <c r="A224" s="45">
        <v>321</v>
      </c>
      <c r="B224" s="65" t="s">
        <v>100</v>
      </c>
      <c r="C224" s="51">
        <v>0</v>
      </c>
      <c r="D224" s="51">
        <f>+D225</f>
        <v>0</v>
      </c>
      <c r="E224" s="51">
        <f>+E225</f>
        <v>0</v>
      </c>
      <c r="F224" s="51" t="e">
        <f t="shared" si="29"/>
        <v>#DIV/0!</v>
      </c>
      <c r="G224" s="51" t="e">
        <f t="shared" si="28"/>
        <v>#DIV/0!</v>
      </c>
    </row>
    <row r="225" spans="1:7" x14ac:dyDescent="0.2">
      <c r="A225" s="10">
        <v>3212</v>
      </c>
      <c r="B225" s="67" t="s">
        <v>4</v>
      </c>
      <c r="C225" s="53">
        <v>0</v>
      </c>
      <c r="D225" s="53">
        <v>0</v>
      </c>
      <c r="E225" s="53">
        <v>0</v>
      </c>
      <c r="F225" s="51" t="e">
        <f t="shared" si="29"/>
        <v>#DIV/0!</v>
      </c>
      <c r="G225" s="51" t="e">
        <f t="shared" si="28"/>
        <v>#DIV/0!</v>
      </c>
    </row>
    <row r="226" spans="1:7" x14ac:dyDescent="0.2">
      <c r="A226" s="332" t="s">
        <v>281</v>
      </c>
      <c r="B226" s="333"/>
      <c r="C226" s="52">
        <f>C227+C234</f>
        <v>0</v>
      </c>
      <c r="D226" s="52">
        <f>+D227+D234</f>
        <v>0</v>
      </c>
      <c r="E226" s="52">
        <f>E227+E234</f>
        <v>0</v>
      </c>
      <c r="F226" s="52" t="e">
        <f>+E226/D226*100</f>
        <v>#DIV/0!</v>
      </c>
      <c r="G226" s="52" t="e">
        <f t="shared" si="28"/>
        <v>#DIV/0!</v>
      </c>
    </row>
    <row r="227" spans="1:7" x14ac:dyDescent="0.2">
      <c r="A227" s="45">
        <v>31</v>
      </c>
      <c r="B227" s="65" t="s">
        <v>61</v>
      </c>
      <c r="C227" s="51">
        <f>C228+C230+C232</f>
        <v>0</v>
      </c>
      <c r="D227" s="51">
        <f>+D228+D230+D232</f>
        <v>0</v>
      </c>
      <c r="E227" s="51">
        <f>E228+E230+E232</f>
        <v>0</v>
      </c>
      <c r="F227" s="51" t="e">
        <f t="shared" ref="F227:F237" si="30">+E227/D227*100</f>
        <v>#DIV/0!</v>
      </c>
      <c r="G227" s="51" t="e">
        <f t="shared" si="28"/>
        <v>#DIV/0!</v>
      </c>
    </row>
    <row r="228" spans="1:7" x14ac:dyDescent="0.2">
      <c r="A228" s="45">
        <v>311</v>
      </c>
      <c r="B228" s="65" t="s">
        <v>96</v>
      </c>
      <c r="C228" s="51">
        <f>C229</f>
        <v>0</v>
      </c>
      <c r="D228" s="51">
        <f>+D229</f>
        <v>0</v>
      </c>
      <c r="E228" s="51">
        <f>E229</f>
        <v>0</v>
      </c>
      <c r="F228" s="51" t="e">
        <f t="shared" si="30"/>
        <v>#DIV/0!</v>
      </c>
      <c r="G228" s="51" t="e">
        <f t="shared" si="28"/>
        <v>#DIV/0!</v>
      </c>
    </row>
    <row r="229" spans="1:7" x14ac:dyDescent="0.2">
      <c r="A229" s="10">
        <v>3111</v>
      </c>
      <c r="B229" s="67" t="s">
        <v>97</v>
      </c>
      <c r="C229" s="53">
        <v>0</v>
      </c>
      <c r="D229" s="53">
        <v>0</v>
      </c>
      <c r="E229" s="53">
        <v>0</v>
      </c>
      <c r="F229" s="51" t="e">
        <f t="shared" si="30"/>
        <v>#DIV/0!</v>
      </c>
      <c r="G229" s="51" t="e">
        <f t="shared" si="28"/>
        <v>#DIV/0!</v>
      </c>
    </row>
    <row r="230" spans="1:7" x14ac:dyDescent="0.2">
      <c r="A230" s="45">
        <v>312</v>
      </c>
      <c r="B230" s="65" t="s">
        <v>72</v>
      </c>
      <c r="C230" s="51">
        <f>C231</f>
        <v>0</v>
      </c>
      <c r="D230" s="51">
        <f>+D231</f>
        <v>0</v>
      </c>
      <c r="E230" s="51">
        <f>E231</f>
        <v>0</v>
      </c>
      <c r="F230" s="51" t="e">
        <f t="shared" si="30"/>
        <v>#DIV/0!</v>
      </c>
      <c r="G230" s="51" t="e">
        <f t="shared" si="28"/>
        <v>#DIV/0!</v>
      </c>
    </row>
    <row r="231" spans="1:7" x14ac:dyDescent="0.2">
      <c r="A231" s="10">
        <v>3121</v>
      </c>
      <c r="B231" s="67" t="s">
        <v>72</v>
      </c>
      <c r="C231" s="53">
        <v>0</v>
      </c>
      <c r="D231" s="53">
        <v>0</v>
      </c>
      <c r="E231" s="53">
        <v>0</v>
      </c>
      <c r="F231" s="51" t="e">
        <f t="shared" si="30"/>
        <v>#DIV/0!</v>
      </c>
      <c r="G231" s="51" t="e">
        <f t="shared" si="28"/>
        <v>#DIV/0!</v>
      </c>
    </row>
    <row r="232" spans="1:7" x14ac:dyDescent="0.2">
      <c r="A232" s="45">
        <v>313</v>
      </c>
      <c r="B232" s="65" t="s">
        <v>98</v>
      </c>
      <c r="C232" s="51">
        <f>C233</f>
        <v>0</v>
      </c>
      <c r="D232" s="51">
        <f>+D233</f>
        <v>0</v>
      </c>
      <c r="E232" s="51">
        <f>E233</f>
        <v>0</v>
      </c>
      <c r="F232" s="51" t="e">
        <f t="shared" si="30"/>
        <v>#DIV/0!</v>
      </c>
      <c r="G232" s="51" t="e">
        <f t="shared" si="28"/>
        <v>#DIV/0!</v>
      </c>
    </row>
    <row r="233" spans="1:7" x14ac:dyDescent="0.2">
      <c r="A233" s="10">
        <v>3132</v>
      </c>
      <c r="B233" s="67" t="s">
        <v>99</v>
      </c>
      <c r="C233" s="53">
        <v>0</v>
      </c>
      <c r="D233" s="53">
        <v>0</v>
      </c>
      <c r="E233" s="53">
        <v>0</v>
      </c>
      <c r="F233" s="51" t="e">
        <f t="shared" si="30"/>
        <v>#DIV/0!</v>
      </c>
      <c r="G233" s="51" t="e">
        <f t="shared" si="28"/>
        <v>#DIV/0!</v>
      </c>
    </row>
    <row r="234" spans="1:7" x14ac:dyDescent="0.2">
      <c r="A234" s="45">
        <v>32</v>
      </c>
      <c r="B234" s="65" t="s">
        <v>56</v>
      </c>
      <c r="C234" s="51">
        <f>C235</f>
        <v>0</v>
      </c>
      <c r="D234" s="51">
        <f>D235</f>
        <v>0</v>
      </c>
      <c r="E234" s="51">
        <f>E235</f>
        <v>0</v>
      </c>
      <c r="F234" s="51" t="e">
        <f t="shared" si="30"/>
        <v>#DIV/0!</v>
      </c>
      <c r="G234" s="51" t="e">
        <f t="shared" si="28"/>
        <v>#DIV/0!</v>
      </c>
    </row>
    <row r="235" spans="1:7" x14ac:dyDescent="0.2">
      <c r="A235" s="45">
        <v>321</v>
      </c>
      <c r="B235" s="65" t="s">
        <v>100</v>
      </c>
      <c r="C235" s="51">
        <f>SUM(C236:C237)</f>
        <v>0</v>
      </c>
      <c r="D235" s="51">
        <f>SUM(D236:D237)</f>
        <v>0</v>
      </c>
      <c r="E235" s="51">
        <f>SUM(E236:E237)</f>
        <v>0</v>
      </c>
      <c r="F235" s="51" t="e">
        <f t="shared" si="30"/>
        <v>#DIV/0!</v>
      </c>
      <c r="G235" s="51" t="e">
        <f t="shared" si="28"/>
        <v>#DIV/0!</v>
      </c>
    </row>
    <row r="236" spans="1:7" x14ac:dyDescent="0.2">
      <c r="A236" s="10">
        <v>3211</v>
      </c>
      <c r="B236" s="67" t="s">
        <v>2</v>
      </c>
      <c r="C236" s="53">
        <v>0</v>
      </c>
      <c r="D236" s="53">
        <f>SUM(C236)</f>
        <v>0</v>
      </c>
      <c r="E236" s="53">
        <v>0</v>
      </c>
      <c r="F236" s="51" t="e">
        <f t="shared" si="30"/>
        <v>#DIV/0!</v>
      </c>
      <c r="G236" s="51" t="e">
        <f t="shared" si="28"/>
        <v>#DIV/0!</v>
      </c>
    </row>
    <row r="237" spans="1:7" x14ac:dyDescent="0.2">
      <c r="A237" s="4" t="s">
        <v>3</v>
      </c>
      <c r="B237" s="13" t="s">
        <v>4</v>
      </c>
      <c r="C237" s="20">
        <v>0</v>
      </c>
      <c r="D237" s="20">
        <v>0</v>
      </c>
      <c r="E237" s="20">
        <v>0</v>
      </c>
      <c r="F237" s="51" t="e">
        <f t="shared" si="30"/>
        <v>#DIV/0!</v>
      </c>
      <c r="G237" s="51" t="e">
        <f t="shared" si="28"/>
        <v>#DIV/0!</v>
      </c>
    </row>
    <row r="238" spans="1:7" x14ac:dyDescent="0.2">
      <c r="A238" s="346" t="s">
        <v>195</v>
      </c>
      <c r="B238" s="347"/>
      <c r="C238" s="33">
        <f t="shared" ref="C238:E239" si="31">C239</f>
        <v>28099.47</v>
      </c>
      <c r="D238" s="33">
        <f t="shared" si="31"/>
        <v>53300</v>
      </c>
      <c r="E238" s="33">
        <f t="shared" si="31"/>
        <v>30242.85</v>
      </c>
      <c r="F238" s="33">
        <f>+E238/D238*100</f>
        <v>56.740806754221381</v>
      </c>
      <c r="G238" s="290">
        <f t="shared" si="28"/>
        <v>107.62783070285667</v>
      </c>
    </row>
    <row r="239" spans="1:7" x14ac:dyDescent="0.2">
      <c r="A239" s="332" t="s">
        <v>278</v>
      </c>
      <c r="B239" s="333"/>
      <c r="C239" s="52">
        <f t="shared" si="31"/>
        <v>28099.47</v>
      </c>
      <c r="D239" s="52">
        <f t="shared" si="31"/>
        <v>53300</v>
      </c>
      <c r="E239" s="52">
        <f t="shared" si="31"/>
        <v>30242.85</v>
      </c>
      <c r="F239" s="52">
        <f>+E239/D239*100</f>
        <v>56.740806754221381</v>
      </c>
      <c r="G239" s="52">
        <f t="shared" si="28"/>
        <v>107.62783070285667</v>
      </c>
    </row>
    <row r="240" spans="1:7" x14ac:dyDescent="0.2">
      <c r="A240" s="45">
        <v>32</v>
      </c>
      <c r="B240" s="65" t="s">
        <v>56</v>
      </c>
      <c r="C240" s="51">
        <f>C241+C243</f>
        <v>28099.47</v>
      </c>
      <c r="D240" s="51">
        <f>+D241+D243</f>
        <v>53300</v>
      </c>
      <c r="E240" s="51">
        <f>E241+E243</f>
        <v>30242.85</v>
      </c>
      <c r="F240" s="51">
        <f t="shared" ref="F240:F244" si="32">+E240/D240*100</f>
        <v>56.740806754221381</v>
      </c>
      <c r="G240" s="51">
        <f t="shared" si="28"/>
        <v>107.62783070285667</v>
      </c>
    </row>
    <row r="241" spans="1:7" x14ac:dyDescent="0.2">
      <c r="A241" s="34">
        <v>321</v>
      </c>
      <c r="B241" s="64" t="s">
        <v>100</v>
      </c>
      <c r="C241" s="35">
        <f>C242</f>
        <v>0</v>
      </c>
      <c r="D241" s="35">
        <f>+D242</f>
        <v>0</v>
      </c>
      <c r="E241" s="35">
        <f>E242</f>
        <v>0</v>
      </c>
      <c r="F241" s="51" t="e">
        <f t="shared" si="32"/>
        <v>#DIV/0!</v>
      </c>
      <c r="G241" s="51" t="e">
        <f t="shared" si="28"/>
        <v>#DIV/0!</v>
      </c>
    </row>
    <row r="242" spans="1:7" s="21" customFormat="1" x14ac:dyDescent="0.2">
      <c r="A242" s="12">
        <v>3214</v>
      </c>
      <c r="B242" s="13" t="s">
        <v>8</v>
      </c>
      <c r="C242" s="20">
        <v>0</v>
      </c>
      <c r="D242" s="20">
        <v>0</v>
      </c>
      <c r="E242" s="20">
        <v>0</v>
      </c>
      <c r="F242" s="51" t="e">
        <f t="shared" si="32"/>
        <v>#DIV/0!</v>
      </c>
      <c r="G242" s="51" t="e">
        <f t="shared" si="28"/>
        <v>#DIV/0!</v>
      </c>
    </row>
    <row r="243" spans="1:7" s="21" customFormat="1" x14ac:dyDescent="0.2">
      <c r="A243" s="34">
        <v>322</v>
      </c>
      <c r="B243" s="57" t="s">
        <v>101</v>
      </c>
      <c r="C243" s="36">
        <f>SUM(C244:C244)</f>
        <v>28099.47</v>
      </c>
      <c r="D243" s="36">
        <f>+D244</f>
        <v>53300</v>
      </c>
      <c r="E243" s="36">
        <f>SUM(E244:E244)</f>
        <v>30242.85</v>
      </c>
      <c r="F243" s="51">
        <f t="shared" si="32"/>
        <v>56.740806754221381</v>
      </c>
      <c r="G243" s="51">
        <f t="shared" si="28"/>
        <v>107.62783070285667</v>
      </c>
    </row>
    <row r="244" spans="1:7" s="21" customFormat="1" x14ac:dyDescent="0.2">
      <c r="A244" s="12">
        <v>3222</v>
      </c>
      <c r="B244" s="13" t="s">
        <v>73</v>
      </c>
      <c r="C244" s="20">
        <v>28099.47</v>
      </c>
      <c r="D244" s="20">
        <v>53300</v>
      </c>
      <c r="E244" s="20">
        <v>30242.85</v>
      </c>
      <c r="F244" s="51">
        <f t="shared" si="32"/>
        <v>56.740806754221381</v>
      </c>
      <c r="G244" s="51">
        <f t="shared" si="28"/>
        <v>107.62783070285667</v>
      </c>
    </row>
    <row r="245" spans="1:7" s="21" customFormat="1" x14ac:dyDescent="0.2">
      <c r="A245" s="346" t="s">
        <v>154</v>
      </c>
      <c r="B245" s="347"/>
      <c r="C245" s="33">
        <f>C247+C252</f>
        <v>0</v>
      </c>
      <c r="D245" s="33">
        <f>+D246</f>
        <v>0</v>
      </c>
      <c r="E245" s="33">
        <f>E252+E246</f>
        <v>0</v>
      </c>
      <c r="F245" s="33" t="e">
        <f>+E245/D245*100</f>
        <v>#DIV/0!</v>
      </c>
      <c r="G245" s="290" t="e">
        <f t="shared" si="28"/>
        <v>#DIV/0!</v>
      </c>
    </row>
    <row r="246" spans="1:7" s="21" customFormat="1" x14ac:dyDescent="0.2">
      <c r="A246" s="332" t="s">
        <v>223</v>
      </c>
      <c r="B246" s="333"/>
      <c r="C246" s="52">
        <f>SUM(C247)</f>
        <v>0</v>
      </c>
      <c r="D246" s="52">
        <f t="shared" ref="D246:D263" si="33">SUM(C246)</f>
        <v>0</v>
      </c>
      <c r="E246" s="52">
        <f>SUM(E247)</f>
        <v>0</v>
      </c>
      <c r="F246" s="52" t="e">
        <f>+E246/D246*100</f>
        <v>#DIV/0!</v>
      </c>
      <c r="G246" s="52" t="e">
        <f t="shared" si="28"/>
        <v>#DIV/0!</v>
      </c>
    </row>
    <row r="247" spans="1:7" s="21" customFormat="1" x14ac:dyDescent="0.2">
      <c r="A247" s="45">
        <v>31</v>
      </c>
      <c r="B247" s="65" t="s">
        <v>61</v>
      </c>
      <c r="C247" s="51">
        <f>SUM(C248,C250)</f>
        <v>0</v>
      </c>
      <c r="D247" s="51">
        <f t="shared" si="33"/>
        <v>0</v>
      </c>
      <c r="E247" s="51">
        <f>SUM(E248,E250)</f>
        <v>0</v>
      </c>
      <c r="F247" s="51" t="e">
        <f t="shared" ref="F247:F251" si="34">+E247/D247*100</f>
        <v>#DIV/0!</v>
      </c>
      <c r="G247" s="51" t="e">
        <f t="shared" si="28"/>
        <v>#DIV/0!</v>
      </c>
    </row>
    <row r="248" spans="1:7" x14ac:dyDescent="0.2">
      <c r="A248" s="45">
        <v>311</v>
      </c>
      <c r="B248" s="65" t="s">
        <v>96</v>
      </c>
      <c r="C248" s="51">
        <f>SUM(C249)</f>
        <v>0</v>
      </c>
      <c r="D248" s="51">
        <f t="shared" si="33"/>
        <v>0</v>
      </c>
      <c r="E248" s="51">
        <f>SUM(E249)</f>
        <v>0</v>
      </c>
      <c r="F248" s="51" t="e">
        <f t="shared" si="34"/>
        <v>#DIV/0!</v>
      </c>
      <c r="G248" s="51" t="e">
        <f t="shared" si="28"/>
        <v>#DIV/0!</v>
      </c>
    </row>
    <row r="249" spans="1:7" x14ac:dyDescent="0.2">
      <c r="A249" s="10">
        <v>3111</v>
      </c>
      <c r="B249" s="67" t="s">
        <v>97</v>
      </c>
      <c r="C249" s="53">
        <v>0</v>
      </c>
      <c r="D249" s="53">
        <f t="shared" si="33"/>
        <v>0</v>
      </c>
      <c r="E249" s="53">
        <v>0</v>
      </c>
      <c r="F249" s="51" t="e">
        <f t="shared" si="34"/>
        <v>#DIV/0!</v>
      </c>
      <c r="G249" s="51" t="e">
        <f t="shared" si="28"/>
        <v>#DIV/0!</v>
      </c>
    </row>
    <row r="250" spans="1:7" x14ac:dyDescent="0.2">
      <c r="A250" s="45">
        <v>313</v>
      </c>
      <c r="B250" s="65" t="s">
        <v>98</v>
      </c>
      <c r="C250" s="51">
        <f>SUM(C251)</f>
        <v>0</v>
      </c>
      <c r="D250" s="51">
        <f t="shared" si="33"/>
        <v>0</v>
      </c>
      <c r="E250" s="51">
        <f>SUM(E251)</f>
        <v>0</v>
      </c>
      <c r="F250" s="51" t="e">
        <f t="shared" si="34"/>
        <v>#DIV/0!</v>
      </c>
      <c r="G250" s="51" t="e">
        <f t="shared" si="28"/>
        <v>#DIV/0!</v>
      </c>
    </row>
    <row r="251" spans="1:7" x14ac:dyDescent="0.2">
      <c r="A251" s="10">
        <v>3132</v>
      </c>
      <c r="B251" s="67" t="s">
        <v>99</v>
      </c>
      <c r="C251" s="53">
        <v>0</v>
      </c>
      <c r="D251" s="53">
        <f t="shared" si="33"/>
        <v>0</v>
      </c>
      <c r="E251" s="53"/>
      <c r="F251" s="51" t="e">
        <f t="shared" si="34"/>
        <v>#DIV/0!</v>
      </c>
      <c r="G251" s="51" t="e">
        <f t="shared" si="28"/>
        <v>#DIV/0!</v>
      </c>
    </row>
    <row r="252" spans="1:7" x14ac:dyDescent="0.2">
      <c r="A252" s="332" t="s">
        <v>167</v>
      </c>
      <c r="B252" s="333"/>
      <c r="C252" s="52">
        <f>C253+C260</f>
        <v>0</v>
      </c>
      <c r="D252" s="52">
        <f>+D253+D260</f>
        <v>0</v>
      </c>
      <c r="E252" s="52">
        <f>E253+E260</f>
        <v>0</v>
      </c>
      <c r="F252" s="52" t="e">
        <f>+E252/D252*100</f>
        <v>#DIV/0!</v>
      </c>
      <c r="G252" s="52" t="e">
        <f t="shared" si="28"/>
        <v>#DIV/0!</v>
      </c>
    </row>
    <row r="253" spans="1:7" s="7" customFormat="1" x14ac:dyDescent="0.2">
      <c r="A253" s="45">
        <v>31</v>
      </c>
      <c r="B253" s="65" t="s">
        <v>61</v>
      </c>
      <c r="C253" s="51">
        <f>C254+C256+C258</f>
        <v>0</v>
      </c>
      <c r="D253" s="51">
        <f t="shared" si="33"/>
        <v>0</v>
      </c>
      <c r="E253" s="51">
        <f>E254+E256+E258</f>
        <v>0</v>
      </c>
      <c r="F253" s="51" t="e">
        <f t="shared" ref="F253:F263" si="35">+E253/D253*100</f>
        <v>#DIV/0!</v>
      </c>
      <c r="G253" s="51" t="e">
        <f t="shared" si="28"/>
        <v>#DIV/0!</v>
      </c>
    </row>
    <row r="254" spans="1:7" x14ac:dyDescent="0.2">
      <c r="A254" s="45">
        <v>311</v>
      </c>
      <c r="B254" s="65" t="s">
        <v>96</v>
      </c>
      <c r="C254" s="51">
        <f>C255</f>
        <v>0</v>
      </c>
      <c r="D254" s="51">
        <f t="shared" si="33"/>
        <v>0</v>
      </c>
      <c r="E254" s="51">
        <f>E255</f>
        <v>0</v>
      </c>
      <c r="F254" s="51" t="e">
        <f t="shared" si="35"/>
        <v>#DIV/0!</v>
      </c>
      <c r="G254" s="51" t="e">
        <f t="shared" si="28"/>
        <v>#DIV/0!</v>
      </c>
    </row>
    <row r="255" spans="1:7" x14ac:dyDescent="0.2">
      <c r="A255" s="10">
        <v>3111</v>
      </c>
      <c r="B255" s="67" t="s">
        <v>97</v>
      </c>
      <c r="C255" s="53">
        <v>0</v>
      </c>
      <c r="D255" s="53">
        <f t="shared" si="33"/>
        <v>0</v>
      </c>
      <c r="E255" s="53">
        <v>0</v>
      </c>
      <c r="F255" s="51" t="e">
        <f t="shared" si="35"/>
        <v>#DIV/0!</v>
      </c>
      <c r="G255" s="51" t="e">
        <f t="shared" si="28"/>
        <v>#DIV/0!</v>
      </c>
    </row>
    <row r="256" spans="1:7" x14ac:dyDescent="0.2">
      <c r="A256" s="45">
        <v>312</v>
      </c>
      <c r="B256" s="65" t="s">
        <v>72</v>
      </c>
      <c r="C256" s="51">
        <f>C257</f>
        <v>0</v>
      </c>
      <c r="D256" s="51">
        <f t="shared" si="33"/>
        <v>0</v>
      </c>
      <c r="E256" s="51">
        <f>E257</f>
        <v>0</v>
      </c>
      <c r="F256" s="51" t="e">
        <f t="shared" si="35"/>
        <v>#DIV/0!</v>
      </c>
      <c r="G256" s="51" t="e">
        <f t="shared" si="28"/>
        <v>#DIV/0!</v>
      </c>
    </row>
    <row r="257" spans="1:7" x14ac:dyDescent="0.2">
      <c r="A257" s="10">
        <v>3121</v>
      </c>
      <c r="B257" s="67" t="s">
        <v>72</v>
      </c>
      <c r="C257" s="53">
        <v>0</v>
      </c>
      <c r="D257" s="53">
        <f t="shared" si="33"/>
        <v>0</v>
      </c>
      <c r="E257" s="53">
        <v>0</v>
      </c>
      <c r="F257" s="51" t="e">
        <f t="shared" si="35"/>
        <v>#DIV/0!</v>
      </c>
      <c r="G257" s="51" t="e">
        <f t="shared" si="28"/>
        <v>#DIV/0!</v>
      </c>
    </row>
    <row r="258" spans="1:7" x14ac:dyDescent="0.2">
      <c r="A258" s="45">
        <v>313</v>
      </c>
      <c r="B258" s="65" t="s">
        <v>98</v>
      </c>
      <c r="C258" s="51">
        <f>C259</f>
        <v>0</v>
      </c>
      <c r="D258" s="51">
        <f t="shared" si="33"/>
        <v>0</v>
      </c>
      <c r="E258" s="51">
        <f>E259</f>
        <v>0</v>
      </c>
      <c r="F258" s="51" t="e">
        <f t="shared" si="35"/>
        <v>#DIV/0!</v>
      </c>
      <c r="G258" s="51" t="e">
        <f t="shared" si="28"/>
        <v>#DIV/0!</v>
      </c>
    </row>
    <row r="259" spans="1:7" x14ac:dyDescent="0.2">
      <c r="A259" s="10">
        <v>3132</v>
      </c>
      <c r="B259" s="67" t="s">
        <v>99</v>
      </c>
      <c r="C259" s="53">
        <v>0</v>
      </c>
      <c r="D259" s="53">
        <f t="shared" si="33"/>
        <v>0</v>
      </c>
      <c r="E259" s="53">
        <v>0</v>
      </c>
      <c r="F259" s="51" t="e">
        <f t="shared" si="35"/>
        <v>#DIV/0!</v>
      </c>
      <c r="G259" s="51" t="e">
        <f t="shared" si="28"/>
        <v>#DIV/0!</v>
      </c>
    </row>
    <row r="260" spans="1:7" x14ac:dyDescent="0.2">
      <c r="A260" s="45">
        <v>32</v>
      </c>
      <c r="B260" s="65" t="s">
        <v>56</v>
      </c>
      <c r="C260" s="51">
        <f>C261</f>
        <v>0</v>
      </c>
      <c r="D260" s="51">
        <f>+D261</f>
        <v>0</v>
      </c>
      <c r="E260" s="51">
        <f>E261</f>
        <v>0</v>
      </c>
      <c r="F260" s="51" t="e">
        <f t="shared" si="35"/>
        <v>#DIV/0!</v>
      </c>
      <c r="G260" s="51" t="e">
        <f t="shared" si="28"/>
        <v>#DIV/0!</v>
      </c>
    </row>
    <row r="261" spans="1:7" x14ac:dyDescent="0.2">
      <c r="A261" s="45">
        <v>321</v>
      </c>
      <c r="B261" s="65" t="s">
        <v>100</v>
      </c>
      <c r="C261" s="51">
        <f>SUM(C262:C263)</f>
        <v>0</v>
      </c>
      <c r="D261" s="51">
        <f>+D262+D263</f>
        <v>0</v>
      </c>
      <c r="E261" s="51">
        <f>SUM(E262:E263)</f>
        <v>0</v>
      </c>
      <c r="F261" s="51" t="e">
        <f t="shared" si="35"/>
        <v>#DIV/0!</v>
      </c>
      <c r="G261" s="51" t="e">
        <f t="shared" si="28"/>
        <v>#DIV/0!</v>
      </c>
    </row>
    <row r="262" spans="1:7" x14ac:dyDescent="0.2">
      <c r="A262" s="10">
        <v>3211</v>
      </c>
      <c r="B262" s="67" t="s">
        <v>2</v>
      </c>
      <c r="C262" s="53">
        <v>0</v>
      </c>
      <c r="D262" s="53">
        <v>0</v>
      </c>
      <c r="E262" s="53">
        <v>0</v>
      </c>
      <c r="F262" s="51" t="e">
        <f t="shared" si="35"/>
        <v>#DIV/0!</v>
      </c>
      <c r="G262" s="51" t="e">
        <f t="shared" si="28"/>
        <v>#DIV/0!</v>
      </c>
    </row>
    <row r="263" spans="1:7" x14ac:dyDescent="0.2">
      <c r="A263" s="4" t="s">
        <v>3</v>
      </c>
      <c r="B263" s="13" t="s">
        <v>4</v>
      </c>
      <c r="C263" s="20">
        <v>0</v>
      </c>
      <c r="D263" s="20">
        <f t="shared" si="33"/>
        <v>0</v>
      </c>
      <c r="E263" s="20">
        <v>0</v>
      </c>
      <c r="F263" s="51" t="e">
        <f t="shared" si="35"/>
        <v>#DIV/0!</v>
      </c>
      <c r="G263" s="51" t="e">
        <f t="shared" si="28"/>
        <v>#DIV/0!</v>
      </c>
    </row>
    <row r="264" spans="1:7" x14ac:dyDescent="0.2">
      <c r="A264" s="328" t="s">
        <v>186</v>
      </c>
      <c r="B264" s="329"/>
      <c r="C264" s="33">
        <f>C265</f>
        <v>2392.2800000000002</v>
      </c>
      <c r="D264" s="33">
        <f>+D265</f>
        <v>2763.29</v>
      </c>
      <c r="E264" s="33">
        <f>E265</f>
        <v>1963.69</v>
      </c>
      <c r="F264" s="33">
        <f>+E264/D264*100</f>
        <v>71.063478679400276</v>
      </c>
      <c r="G264" s="290">
        <f t="shared" si="28"/>
        <v>82.084454996906715</v>
      </c>
    </row>
    <row r="265" spans="1:7" x14ac:dyDescent="0.2">
      <c r="A265" s="330" t="s">
        <v>281</v>
      </c>
      <c r="B265" s="331"/>
      <c r="C265" s="52">
        <f>C266</f>
        <v>2392.2800000000002</v>
      </c>
      <c r="D265" s="52">
        <f>+D266</f>
        <v>2763.29</v>
      </c>
      <c r="E265" s="52">
        <f>E266</f>
        <v>1963.69</v>
      </c>
      <c r="F265" s="52">
        <f>+E265/D265*100</f>
        <v>71.063478679400276</v>
      </c>
      <c r="G265" s="52">
        <f t="shared" si="28"/>
        <v>82.084454996906715</v>
      </c>
    </row>
    <row r="266" spans="1:7" x14ac:dyDescent="0.2">
      <c r="A266" s="45">
        <v>32</v>
      </c>
      <c r="B266" s="65" t="s">
        <v>56</v>
      </c>
      <c r="C266" s="51">
        <f t="shared" ref="C266:E267" si="36">C267</f>
        <v>2392.2800000000002</v>
      </c>
      <c r="D266" s="51">
        <f>+D267</f>
        <v>2763.29</v>
      </c>
      <c r="E266" s="51">
        <f t="shared" si="36"/>
        <v>1963.69</v>
      </c>
      <c r="F266" s="51">
        <f t="shared" ref="F266:F268" si="37">+E266/D266*100</f>
        <v>71.063478679400276</v>
      </c>
      <c r="G266" s="51">
        <f t="shared" si="28"/>
        <v>82.084454996906715</v>
      </c>
    </row>
    <row r="267" spans="1:7" x14ac:dyDescent="0.2">
      <c r="A267" s="45">
        <v>322</v>
      </c>
      <c r="B267" s="65" t="s">
        <v>101</v>
      </c>
      <c r="C267" s="51">
        <f t="shared" si="36"/>
        <v>2392.2800000000002</v>
      </c>
      <c r="D267" s="51">
        <f>+D268</f>
        <v>2763.29</v>
      </c>
      <c r="E267" s="51">
        <f t="shared" si="36"/>
        <v>1963.69</v>
      </c>
      <c r="F267" s="51">
        <f t="shared" si="37"/>
        <v>71.063478679400276</v>
      </c>
      <c r="G267" s="51">
        <f t="shared" si="28"/>
        <v>82.084454996906715</v>
      </c>
    </row>
    <row r="268" spans="1:7" x14ac:dyDescent="0.2">
      <c r="A268" s="10">
        <v>3222</v>
      </c>
      <c r="B268" s="67" t="s">
        <v>73</v>
      </c>
      <c r="C268" s="53">
        <v>2392.2800000000002</v>
      </c>
      <c r="D268" s="53">
        <v>2763.29</v>
      </c>
      <c r="E268" s="53">
        <v>1963.69</v>
      </c>
      <c r="F268" s="51">
        <f t="shared" si="37"/>
        <v>71.063478679400276</v>
      </c>
      <c r="G268" s="51">
        <f t="shared" si="28"/>
        <v>82.084454996906715</v>
      </c>
    </row>
    <row r="269" spans="1:7" x14ac:dyDescent="0.2">
      <c r="A269" s="346" t="s">
        <v>187</v>
      </c>
      <c r="B269" s="347"/>
      <c r="C269" s="33">
        <f>C270</f>
        <v>0</v>
      </c>
      <c r="D269" s="33">
        <f>+D270</f>
        <v>233.59</v>
      </c>
      <c r="E269" s="33">
        <f>E270</f>
        <v>0</v>
      </c>
      <c r="F269" s="33">
        <f>+E269/D269*100</f>
        <v>0</v>
      </c>
      <c r="G269" s="290" t="e">
        <f t="shared" si="28"/>
        <v>#DIV/0!</v>
      </c>
    </row>
    <row r="270" spans="1:7" ht="12.75" customHeight="1" x14ac:dyDescent="0.2">
      <c r="A270" s="332" t="s">
        <v>281</v>
      </c>
      <c r="B270" s="333"/>
      <c r="C270" s="52">
        <f>C271</f>
        <v>0</v>
      </c>
      <c r="D270" s="52">
        <f>+D271</f>
        <v>233.59</v>
      </c>
      <c r="E270" s="52">
        <f>E271</f>
        <v>0</v>
      </c>
      <c r="F270" s="52">
        <f>+E270/D270*100</f>
        <v>0</v>
      </c>
      <c r="G270" s="52" t="e">
        <f t="shared" si="28"/>
        <v>#DIV/0!</v>
      </c>
    </row>
    <row r="271" spans="1:7" ht="12.75" customHeight="1" x14ac:dyDescent="0.2">
      <c r="A271" s="45">
        <v>32</v>
      </c>
      <c r="B271" s="65" t="s">
        <v>56</v>
      </c>
      <c r="C271" s="51">
        <f>C272</f>
        <v>0</v>
      </c>
      <c r="D271" s="51">
        <f>+D272</f>
        <v>233.59</v>
      </c>
      <c r="E271" s="51">
        <f>E272</f>
        <v>0</v>
      </c>
      <c r="F271" s="51">
        <f t="shared" ref="F271:F273" si="38">+E271/D271*100</f>
        <v>0</v>
      </c>
      <c r="G271" s="51" t="e">
        <f t="shared" si="28"/>
        <v>#DIV/0!</v>
      </c>
    </row>
    <row r="272" spans="1:7" x14ac:dyDescent="0.2">
      <c r="A272" s="45">
        <v>322</v>
      </c>
      <c r="B272" s="65" t="s">
        <v>101</v>
      </c>
      <c r="C272" s="51">
        <f>C273</f>
        <v>0</v>
      </c>
      <c r="D272" s="51">
        <f>+D273</f>
        <v>233.59</v>
      </c>
      <c r="E272" s="51">
        <f>E273</f>
        <v>0</v>
      </c>
      <c r="F272" s="51">
        <f t="shared" si="38"/>
        <v>0</v>
      </c>
      <c r="G272" s="51" t="e">
        <f t="shared" si="28"/>
        <v>#DIV/0!</v>
      </c>
    </row>
    <row r="273" spans="1:7" x14ac:dyDescent="0.2">
      <c r="A273" s="10">
        <v>3222</v>
      </c>
      <c r="B273" s="67" t="s">
        <v>73</v>
      </c>
      <c r="C273" s="53">
        <v>0</v>
      </c>
      <c r="D273" s="53">
        <v>233.59</v>
      </c>
      <c r="E273" s="53">
        <v>0</v>
      </c>
      <c r="F273" s="51">
        <f t="shared" si="38"/>
        <v>0</v>
      </c>
      <c r="G273" s="51" t="e">
        <f t="shared" si="28"/>
        <v>#DIV/0!</v>
      </c>
    </row>
    <row r="274" spans="1:7" x14ac:dyDescent="0.2">
      <c r="A274" s="328" t="s">
        <v>225</v>
      </c>
      <c r="B274" s="329"/>
      <c r="C274" s="33">
        <f>+C275+C287</f>
        <v>48423.96</v>
      </c>
      <c r="D274" s="33">
        <f>+D275+D287</f>
        <v>90675</v>
      </c>
      <c r="E274" s="33">
        <f>E287+E275</f>
        <v>48482.69</v>
      </c>
      <c r="F274" s="33">
        <f>+E274/D274*100</f>
        <v>53.468640749931076</v>
      </c>
      <c r="G274" s="290">
        <f t="shared" si="28"/>
        <v>100.12128293514205</v>
      </c>
    </row>
    <row r="275" spans="1:7" x14ac:dyDescent="0.2">
      <c r="A275" s="330" t="s">
        <v>223</v>
      </c>
      <c r="B275" s="331"/>
      <c r="C275" s="52">
        <f>SUM(C276+C283)</f>
        <v>6079.1</v>
      </c>
      <c r="D275" s="52">
        <f>+D276+D283</f>
        <v>240</v>
      </c>
      <c r="E275" s="52">
        <f>+E276+E283</f>
        <v>676.55</v>
      </c>
      <c r="F275" s="52">
        <f>+E275/D275*100</f>
        <v>281.89583333333331</v>
      </c>
      <c r="G275" s="52">
        <f t="shared" si="28"/>
        <v>11.129114507081638</v>
      </c>
    </row>
    <row r="276" spans="1:7" x14ac:dyDescent="0.2">
      <c r="A276" s="45">
        <v>31</v>
      </c>
      <c r="B276" s="65" t="s">
        <v>61</v>
      </c>
      <c r="C276" s="51">
        <f>SUM(C277+C279+C281)</f>
        <v>5834.26</v>
      </c>
      <c r="D276" s="51">
        <f t="shared" ref="D276" si="39">SUM(D277,D281)</f>
        <v>0</v>
      </c>
      <c r="E276" s="51">
        <f>SUM(E277,E281+E279)</f>
        <v>676.55</v>
      </c>
      <c r="F276" s="51" t="e">
        <f t="shared" ref="F276:F286" si="40">+E276/D276*100</f>
        <v>#DIV/0!</v>
      </c>
      <c r="G276" s="51">
        <f t="shared" si="28"/>
        <v>11.596157867493048</v>
      </c>
    </row>
    <row r="277" spans="1:7" x14ac:dyDescent="0.2">
      <c r="A277" s="45">
        <v>311</v>
      </c>
      <c r="B277" s="65" t="s">
        <v>96</v>
      </c>
      <c r="C277" s="51">
        <f>SUM(C278)</f>
        <v>2397.4299999999998</v>
      </c>
      <c r="D277" s="51">
        <f t="shared" ref="D277:E277" si="41">SUM(D278)</f>
        <v>0</v>
      </c>
      <c r="E277" s="51">
        <f t="shared" si="41"/>
        <v>676.55</v>
      </c>
      <c r="F277" s="51" t="e">
        <f t="shared" si="40"/>
        <v>#DIV/0!</v>
      </c>
      <c r="G277" s="51">
        <f t="shared" si="28"/>
        <v>28.219802038015708</v>
      </c>
    </row>
    <row r="278" spans="1:7" x14ac:dyDescent="0.2">
      <c r="A278" s="10">
        <v>3111</v>
      </c>
      <c r="B278" s="67" t="s">
        <v>97</v>
      </c>
      <c r="C278" s="53">
        <v>2397.4299999999998</v>
      </c>
      <c r="D278" s="53">
        <v>0</v>
      </c>
      <c r="E278" s="53">
        <v>676.55</v>
      </c>
      <c r="F278" s="51" t="e">
        <f t="shared" si="40"/>
        <v>#DIV/0!</v>
      </c>
      <c r="G278" s="51">
        <f t="shared" ref="G278:G302" si="42">+E278/C278*100</f>
        <v>28.219802038015708</v>
      </c>
    </row>
    <row r="279" spans="1:7" x14ac:dyDescent="0.2">
      <c r="A279" s="45">
        <v>312</v>
      </c>
      <c r="B279" s="65" t="s">
        <v>72</v>
      </c>
      <c r="C279" s="51">
        <f>SUM(C280)</f>
        <v>2174.4899999999998</v>
      </c>
      <c r="D279" s="51">
        <f t="shared" ref="D279" si="43">SUM(D280)</f>
        <v>0</v>
      </c>
      <c r="E279" s="51">
        <f>SUM(E280)</f>
        <v>0</v>
      </c>
      <c r="F279" s="51" t="e">
        <f t="shared" si="40"/>
        <v>#DIV/0!</v>
      </c>
      <c r="G279" s="51">
        <f t="shared" si="42"/>
        <v>0</v>
      </c>
    </row>
    <row r="280" spans="1:7" x14ac:dyDescent="0.2">
      <c r="A280" s="10">
        <v>3121</v>
      </c>
      <c r="B280" s="67" t="s">
        <v>72</v>
      </c>
      <c r="C280" s="53">
        <v>2174.4899999999998</v>
      </c>
      <c r="D280" s="53">
        <v>0</v>
      </c>
      <c r="E280" s="53">
        <v>0</v>
      </c>
      <c r="F280" s="51" t="e">
        <f t="shared" si="40"/>
        <v>#DIV/0!</v>
      </c>
      <c r="G280" s="51">
        <f t="shared" si="42"/>
        <v>0</v>
      </c>
    </row>
    <row r="281" spans="1:7" x14ac:dyDescent="0.2">
      <c r="A281" s="45">
        <v>313</v>
      </c>
      <c r="B281" s="65" t="s">
        <v>98</v>
      </c>
      <c r="C281" s="51">
        <f>SUM(C282)</f>
        <v>1262.3399999999999</v>
      </c>
      <c r="D281" s="51">
        <f t="shared" ref="D281:E281" si="44">SUM(D282)</f>
        <v>0</v>
      </c>
      <c r="E281" s="51">
        <f t="shared" si="44"/>
        <v>0</v>
      </c>
      <c r="F281" s="51" t="e">
        <f t="shared" si="40"/>
        <v>#DIV/0!</v>
      </c>
      <c r="G281" s="51">
        <f t="shared" si="42"/>
        <v>0</v>
      </c>
    </row>
    <row r="282" spans="1:7" s="21" customFormat="1" x14ac:dyDescent="0.2">
      <c r="A282" s="10">
        <v>3132</v>
      </c>
      <c r="B282" s="67" t="s">
        <v>99</v>
      </c>
      <c r="C282" s="53">
        <v>1262.3399999999999</v>
      </c>
      <c r="D282" s="53">
        <v>0</v>
      </c>
      <c r="E282" s="53">
        <v>0</v>
      </c>
      <c r="F282" s="51" t="e">
        <f t="shared" si="40"/>
        <v>#DIV/0!</v>
      </c>
      <c r="G282" s="51">
        <f t="shared" si="42"/>
        <v>0</v>
      </c>
    </row>
    <row r="283" spans="1:7" ht="12.75" customHeight="1" x14ac:dyDescent="0.2">
      <c r="A283" s="45">
        <v>32</v>
      </c>
      <c r="B283" s="65" t="s">
        <v>130</v>
      </c>
      <c r="C283" s="51">
        <f>SUM(C284)</f>
        <v>244.84</v>
      </c>
      <c r="D283" s="51">
        <f t="shared" ref="D283:E283" si="45">SUM(D284)</f>
        <v>240</v>
      </c>
      <c r="E283" s="51">
        <f t="shared" si="45"/>
        <v>0</v>
      </c>
      <c r="F283" s="51">
        <f t="shared" si="40"/>
        <v>0</v>
      </c>
      <c r="G283" s="51">
        <f t="shared" si="42"/>
        <v>0</v>
      </c>
    </row>
    <row r="284" spans="1:7" x14ac:dyDescent="0.2">
      <c r="A284" s="45">
        <v>321</v>
      </c>
      <c r="B284" s="65" t="s">
        <v>100</v>
      </c>
      <c r="C284" s="51">
        <f>SUM(C285:C286)</f>
        <v>244.84</v>
      </c>
      <c r="D284" s="51">
        <f t="shared" ref="D284:E284" si="46">SUM(D285:D286)</f>
        <v>240</v>
      </c>
      <c r="E284" s="51">
        <f t="shared" si="46"/>
        <v>0</v>
      </c>
      <c r="F284" s="51">
        <f t="shared" si="40"/>
        <v>0</v>
      </c>
      <c r="G284" s="51">
        <f t="shared" si="42"/>
        <v>0</v>
      </c>
    </row>
    <row r="285" spans="1:7" x14ac:dyDescent="0.2">
      <c r="A285" s="10">
        <v>3212</v>
      </c>
      <c r="B285" s="67" t="s">
        <v>4</v>
      </c>
      <c r="C285" s="53">
        <v>244.84</v>
      </c>
      <c r="D285" s="53">
        <v>0</v>
      </c>
      <c r="E285" s="53">
        <v>0</v>
      </c>
      <c r="F285" s="51" t="e">
        <f t="shared" si="40"/>
        <v>#DIV/0!</v>
      </c>
      <c r="G285" s="51">
        <f t="shared" si="42"/>
        <v>0</v>
      </c>
    </row>
    <row r="286" spans="1:7" x14ac:dyDescent="0.2">
      <c r="A286" s="242">
        <v>3236</v>
      </c>
      <c r="B286" s="241" t="s">
        <v>26</v>
      </c>
      <c r="C286" s="53">
        <v>0</v>
      </c>
      <c r="D286" s="53">
        <v>240</v>
      </c>
      <c r="E286" s="53">
        <v>0</v>
      </c>
      <c r="F286" s="51">
        <f t="shared" si="40"/>
        <v>0</v>
      </c>
      <c r="G286" s="51" t="e">
        <f t="shared" si="42"/>
        <v>#DIV/0!</v>
      </c>
    </row>
    <row r="287" spans="1:7" x14ac:dyDescent="0.2">
      <c r="A287" s="332" t="s">
        <v>281</v>
      </c>
      <c r="B287" s="333"/>
      <c r="C287" s="52">
        <f>C288+C295</f>
        <v>42344.86</v>
      </c>
      <c r="D287" s="52">
        <f>D288+D295</f>
        <v>90435</v>
      </c>
      <c r="E287" s="52">
        <f>E288+E295</f>
        <v>47806.14</v>
      </c>
      <c r="F287" s="52">
        <f>+E287/D287*100</f>
        <v>52.862431580693311</v>
      </c>
      <c r="G287" s="52">
        <f t="shared" si="42"/>
        <v>112.89714973670948</v>
      </c>
    </row>
    <row r="288" spans="1:7" x14ac:dyDescent="0.2">
      <c r="A288" s="45">
        <v>31</v>
      </c>
      <c r="B288" s="65" t="s">
        <v>61</v>
      </c>
      <c r="C288" s="51">
        <f>C289+C291+C293</f>
        <v>41863.93</v>
      </c>
      <c r="D288" s="51">
        <f>D289+D291+D293</f>
        <v>89185</v>
      </c>
      <c r="E288" s="51">
        <f>E289+E291+E293</f>
        <v>47037.9</v>
      </c>
      <c r="F288" s="51">
        <f t="shared" ref="F288:F299" si="47">+E288/D288*100</f>
        <v>52.741940909345743</v>
      </c>
      <c r="G288" s="51">
        <f t="shared" si="42"/>
        <v>112.35901646118747</v>
      </c>
    </row>
    <row r="289" spans="1:7" x14ac:dyDescent="0.2">
      <c r="A289" s="45">
        <v>311</v>
      </c>
      <c r="B289" s="65" t="s">
        <v>96</v>
      </c>
      <c r="C289" s="51">
        <f>C290</f>
        <v>35838.83</v>
      </c>
      <c r="D289" s="51">
        <f t="shared" ref="D289:E289" si="48">D290</f>
        <v>75160</v>
      </c>
      <c r="E289" s="51">
        <f t="shared" si="48"/>
        <v>36374.71</v>
      </c>
      <c r="F289" s="51">
        <f t="shared" si="47"/>
        <v>48.396367748802554</v>
      </c>
      <c r="G289" s="51">
        <f t="shared" si="42"/>
        <v>101.49524970541728</v>
      </c>
    </row>
    <row r="290" spans="1:7" x14ac:dyDescent="0.2">
      <c r="A290" s="10">
        <v>3111</v>
      </c>
      <c r="B290" s="67" t="s">
        <v>97</v>
      </c>
      <c r="C290" s="53">
        <v>35838.83</v>
      </c>
      <c r="D290" s="53">
        <v>75160</v>
      </c>
      <c r="E290" s="53">
        <v>36374.71</v>
      </c>
      <c r="F290" s="51">
        <f t="shared" si="47"/>
        <v>48.396367748802554</v>
      </c>
      <c r="G290" s="51">
        <f t="shared" si="42"/>
        <v>101.49524970541728</v>
      </c>
    </row>
    <row r="291" spans="1:7" x14ac:dyDescent="0.2">
      <c r="A291" s="45">
        <v>312</v>
      </c>
      <c r="B291" s="65" t="s">
        <v>72</v>
      </c>
      <c r="C291" s="51">
        <f>C292</f>
        <v>700</v>
      </c>
      <c r="D291" s="51">
        <f t="shared" ref="D291:E291" si="49">D292</f>
        <v>1520</v>
      </c>
      <c r="E291" s="51">
        <f t="shared" si="49"/>
        <v>3197.26</v>
      </c>
      <c r="F291" s="51">
        <f t="shared" si="47"/>
        <v>210.34605263157897</v>
      </c>
      <c r="G291" s="51">
        <f t="shared" si="42"/>
        <v>456.75142857142862</v>
      </c>
    </row>
    <row r="292" spans="1:7" x14ac:dyDescent="0.2">
      <c r="A292" s="10">
        <v>3121</v>
      </c>
      <c r="B292" s="67" t="s">
        <v>72</v>
      </c>
      <c r="C292" s="53">
        <v>700</v>
      </c>
      <c r="D292" s="53">
        <v>1520</v>
      </c>
      <c r="E292" s="53">
        <v>3197.26</v>
      </c>
      <c r="F292" s="51">
        <f t="shared" si="47"/>
        <v>210.34605263157897</v>
      </c>
      <c r="G292" s="51">
        <f t="shared" si="42"/>
        <v>456.75142857142862</v>
      </c>
    </row>
    <row r="293" spans="1:7" x14ac:dyDescent="0.2">
      <c r="A293" s="45">
        <v>313</v>
      </c>
      <c r="B293" s="65" t="s">
        <v>98</v>
      </c>
      <c r="C293" s="51">
        <f>C294</f>
        <v>5325.1</v>
      </c>
      <c r="D293" s="51">
        <f t="shared" ref="D293:E293" si="50">D294</f>
        <v>12505</v>
      </c>
      <c r="E293" s="51">
        <f t="shared" si="50"/>
        <v>7465.93</v>
      </c>
      <c r="F293" s="51">
        <f t="shared" si="47"/>
        <v>59.703558576569371</v>
      </c>
      <c r="G293" s="51">
        <f t="shared" si="42"/>
        <v>140.20262530281121</v>
      </c>
    </row>
    <row r="294" spans="1:7" x14ac:dyDescent="0.2">
      <c r="A294" s="10">
        <v>3132</v>
      </c>
      <c r="B294" s="67" t="s">
        <v>99</v>
      </c>
      <c r="C294" s="53">
        <v>5325.1</v>
      </c>
      <c r="D294" s="53">
        <v>12505</v>
      </c>
      <c r="E294" s="53">
        <v>7465.93</v>
      </c>
      <c r="F294" s="51">
        <f t="shared" si="47"/>
        <v>59.703558576569371</v>
      </c>
      <c r="G294" s="51">
        <f t="shared" si="42"/>
        <v>140.20262530281121</v>
      </c>
    </row>
    <row r="295" spans="1:7" x14ac:dyDescent="0.2">
      <c r="A295" s="45">
        <v>32</v>
      </c>
      <c r="B295" s="65" t="s">
        <v>56</v>
      </c>
      <c r="C295" s="51">
        <f>C296</f>
        <v>480.93</v>
      </c>
      <c r="D295" s="51">
        <f t="shared" ref="D295:E295" si="51">D296</f>
        <v>1250</v>
      </c>
      <c r="E295" s="51">
        <f t="shared" si="51"/>
        <v>768.24</v>
      </c>
      <c r="F295" s="51">
        <f t="shared" si="47"/>
        <v>61.459200000000003</v>
      </c>
      <c r="G295" s="51">
        <f t="shared" si="42"/>
        <v>159.74050277587176</v>
      </c>
    </row>
    <row r="296" spans="1:7" x14ac:dyDescent="0.2">
      <c r="A296" s="45">
        <v>321</v>
      </c>
      <c r="B296" s="65" t="s">
        <v>100</v>
      </c>
      <c r="C296" s="51">
        <f>SUM(C297:C298)</f>
        <v>480.93</v>
      </c>
      <c r="D296" s="51">
        <f t="shared" ref="D296:E296" si="52">SUM(D297:D298)</f>
        <v>1250</v>
      </c>
      <c r="E296" s="51">
        <f t="shared" si="52"/>
        <v>768.24</v>
      </c>
      <c r="F296" s="51">
        <f t="shared" si="47"/>
        <v>61.459200000000003</v>
      </c>
      <c r="G296" s="51">
        <f t="shared" si="42"/>
        <v>159.74050277587176</v>
      </c>
    </row>
    <row r="297" spans="1:7" x14ac:dyDescent="0.2">
      <c r="A297" s="257">
        <v>3211</v>
      </c>
      <c r="B297" s="258" t="s">
        <v>2</v>
      </c>
      <c r="C297" s="259">
        <v>0</v>
      </c>
      <c r="D297" s="259">
        <f t="shared" ref="D297" si="53">SUM(C297)</f>
        <v>0</v>
      </c>
      <c r="E297" s="259">
        <v>0</v>
      </c>
      <c r="F297" s="260" t="e">
        <f t="shared" si="47"/>
        <v>#DIV/0!</v>
      </c>
      <c r="G297" s="51" t="e">
        <f t="shared" si="42"/>
        <v>#DIV/0!</v>
      </c>
    </row>
    <row r="298" spans="1:7" x14ac:dyDescent="0.2">
      <c r="A298" s="261" t="s">
        <v>3</v>
      </c>
      <c r="B298" s="261" t="s">
        <v>4</v>
      </c>
      <c r="C298" s="262">
        <v>480.93</v>
      </c>
      <c r="D298" s="262">
        <v>1250</v>
      </c>
      <c r="E298" s="262">
        <v>768.24</v>
      </c>
      <c r="F298" s="263">
        <f t="shared" si="47"/>
        <v>61.459200000000003</v>
      </c>
      <c r="G298" s="51">
        <f t="shared" si="42"/>
        <v>159.74050277587176</v>
      </c>
    </row>
    <row r="299" spans="1:7" x14ac:dyDescent="0.2">
      <c r="A299" s="264">
        <v>3236</v>
      </c>
      <c r="B299" s="265" t="s">
        <v>26</v>
      </c>
      <c r="C299" s="265">
        <v>0</v>
      </c>
      <c r="D299" s="266">
        <v>0</v>
      </c>
      <c r="E299" s="266">
        <v>0</v>
      </c>
      <c r="F299" s="263" t="e">
        <f t="shared" si="47"/>
        <v>#DIV/0!</v>
      </c>
      <c r="G299" s="51" t="e">
        <f t="shared" si="42"/>
        <v>#DIV/0!</v>
      </c>
    </row>
    <row r="300" spans="1:7" x14ac:dyDescent="0.2">
      <c r="A300" s="267" t="s">
        <v>234</v>
      </c>
      <c r="B300" s="267"/>
      <c r="C300" s="267">
        <f>SUM(C301)</f>
        <v>0</v>
      </c>
      <c r="D300" s="267">
        <f t="shared" ref="D300:E300" si="54">SUM(D301)</f>
        <v>5707.08</v>
      </c>
      <c r="E300" s="267">
        <f t="shared" si="54"/>
        <v>0</v>
      </c>
      <c r="F300" s="267"/>
      <c r="G300" s="52" t="e">
        <f t="shared" si="42"/>
        <v>#DIV/0!</v>
      </c>
    </row>
    <row r="301" spans="1:7" x14ac:dyDescent="0.2">
      <c r="A301" s="268">
        <v>32</v>
      </c>
      <c r="B301" s="268" t="s">
        <v>56</v>
      </c>
      <c r="C301" s="265">
        <f>SUM(C302)</f>
        <v>0</v>
      </c>
      <c r="D301" s="265">
        <f t="shared" ref="D301:E301" si="55">SUM(D302)</f>
        <v>5707.08</v>
      </c>
      <c r="E301" s="265">
        <f t="shared" si="55"/>
        <v>0</v>
      </c>
      <c r="F301" s="266"/>
      <c r="G301" s="51" t="e">
        <f t="shared" si="42"/>
        <v>#DIV/0!</v>
      </c>
    </row>
    <row r="302" spans="1:7" x14ac:dyDescent="0.2">
      <c r="A302" s="265">
        <v>322</v>
      </c>
      <c r="B302" s="265" t="s">
        <v>73</v>
      </c>
      <c r="C302" s="265">
        <v>0</v>
      </c>
      <c r="D302" s="265">
        <v>5707.08</v>
      </c>
      <c r="E302" s="265">
        <v>0</v>
      </c>
      <c r="F302" s="266"/>
      <c r="G302" s="51" t="e">
        <f t="shared" si="42"/>
        <v>#DIV/0!</v>
      </c>
    </row>
  </sheetData>
  <mergeCells count="39">
    <mergeCell ref="A2:G2"/>
    <mergeCell ref="A3:F3"/>
    <mergeCell ref="A4:G4"/>
    <mergeCell ref="A7:F8"/>
    <mergeCell ref="A275:B275"/>
    <mergeCell ref="A238:B238"/>
    <mergeCell ref="A239:B239"/>
    <mergeCell ref="A245:B245"/>
    <mergeCell ref="A252:B252"/>
    <mergeCell ref="A206:B206"/>
    <mergeCell ref="A246:B246"/>
    <mergeCell ref="A17:B17"/>
    <mergeCell ref="A18:B18"/>
    <mergeCell ref="A19:B19"/>
    <mergeCell ref="A36:B36"/>
    <mergeCell ref="A20:B20"/>
    <mergeCell ref="A287:B287"/>
    <mergeCell ref="A270:B270"/>
    <mergeCell ref="A264:B264"/>
    <mergeCell ref="A265:B265"/>
    <mergeCell ref="A269:B269"/>
    <mergeCell ref="A274:B274"/>
    <mergeCell ref="A214:B214"/>
    <mergeCell ref="A215:B215"/>
    <mergeCell ref="A226:B226"/>
    <mergeCell ref="A16:B16"/>
    <mergeCell ref="A14:B14"/>
    <mergeCell ref="A15:B15"/>
    <mergeCell ref="A35:B35"/>
    <mergeCell ref="A185:B185"/>
    <mergeCell ref="A138:B138"/>
    <mergeCell ref="A115:B115"/>
    <mergeCell ref="A76:B76"/>
    <mergeCell ref="A77:B77"/>
    <mergeCell ref="A5:F5"/>
    <mergeCell ref="A6:F6"/>
    <mergeCell ref="A9:F9"/>
    <mergeCell ref="A10:F10"/>
    <mergeCell ref="A13:B13"/>
  </mergeCells>
  <pageMargins left="0.59055118110236227" right="0" top="0.74803149606299213" bottom="0.74803149606299213" header="0.31496062992125984" footer="0.31496062992125984"/>
  <pageSetup paperSize="9" scale="83" fitToHeight="0" orientation="portrait" horizontalDpi="300" verticalDpi="300" r:id="rId1"/>
  <headerFoot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5"/>
  <sheetViews>
    <sheetView tabSelected="1" zoomScale="140" zoomScaleNormal="140" workbookViewId="0">
      <selection activeCell="F16" sqref="F16"/>
    </sheetView>
  </sheetViews>
  <sheetFormatPr defaultColWidth="9.140625" defaultRowHeight="12.75" x14ac:dyDescent="0.2"/>
  <cols>
    <col min="1" max="1" width="6.140625" style="21" customWidth="1"/>
    <col min="2" max="2" width="0.85546875" style="21" customWidth="1"/>
    <col min="3" max="3" width="38.28515625" style="21" customWidth="1"/>
    <col min="4" max="4" width="13.42578125" style="21" customWidth="1"/>
    <col min="5" max="6" width="14.140625" style="21" customWidth="1"/>
    <col min="7" max="8" width="11.42578125" style="151" customWidth="1"/>
    <col min="9" max="16384" width="9.140625" style="21"/>
  </cols>
  <sheetData>
    <row r="1" spans="1:8" ht="13.35" customHeight="1" x14ac:dyDescent="0.2">
      <c r="A1" s="22" t="s">
        <v>88</v>
      </c>
      <c r="B1" s="22"/>
      <c r="C1" s="22"/>
      <c r="D1" s="22"/>
      <c r="E1" s="22"/>
      <c r="F1" s="22"/>
      <c r="G1" s="22"/>
      <c r="H1" s="22"/>
    </row>
    <row r="2" spans="1:8" ht="13.35" customHeight="1" x14ac:dyDescent="0.2">
      <c r="A2" s="307" t="s">
        <v>241</v>
      </c>
      <c r="B2" s="308"/>
      <c r="C2" s="308"/>
      <c r="D2" s="308"/>
      <c r="E2" s="308"/>
      <c r="F2" s="308"/>
      <c r="G2" s="308"/>
      <c r="H2" s="21"/>
    </row>
    <row r="3" spans="1:8" ht="13.35" customHeight="1" x14ac:dyDescent="0.2">
      <c r="A3" s="309" t="s">
        <v>238</v>
      </c>
      <c r="B3" s="309"/>
      <c r="C3" s="309"/>
      <c r="D3" s="309"/>
      <c r="E3" s="309"/>
      <c r="F3" s="309"/>
      <c r="G3" s="214"/>
      <c r="H3" s="270"/>
    </row>
    <row r="4" spans="1:8" ht="13.35" customHeight="1" x14ac:dyDescent="0.2">
      <c r="A4" s="307" t="s">
        <v>239</v>
      </c>
      <c r="B4" s="308"/>
      <c r="C4" s="308"/>
      <c r="D4" s="308"/>
      <c r="E4" s="308"/>
      <c r="F4" s="308"/>
      <c r="G4" s="308"/>
      <c r="H4" s="21"/>
    </row>
    <row r="5" spans="1:8" ht="13.35" customHeight="1" x14ac:dyDescent="0.2">
      <c r="A5" s="155"/>
      <c r="B5" s="155"/>
      <c r="C5" s="155"/>
    </row>
    <row r="6" spans="1:8" ht="13.35" customHeight="1" x14ac:dyDescent="0.2"/>
    <row r="7" spans="1:8" ht="13.35" customHeight="1" x14ac:dyDescent="0.2">
      <c r="A7" s="299" t="s">
        <v>165</v>
      </c>
      <c r="B7" s="299"/>
      <c r="C7" s="299"/>
      <c r="D7" s="299"/>
      <c r="E7" s="299"/>
      <c r="F7" s="299"/>
      <c r="G7" s="299"/>
      <c r="H7" s="21"/>
    </row>
    <row r="8" spans="1:8" ht="13.35" customHeight="1" x14ac:dyDescent="0.2"/>
    <row r="9" spans="1:8" ht="7.15" customHeight="1" x14ac:dyDescent="0.2"/>
    <row r="10" spans="1:8" s="43" customFormat="1" ht="30.75" customHeight="1" x14ac:dyDescent="0.2">
      <c r="A10" s="357" t="s">
        <v>273</v>
      </c>
      <c r="B10" s="358"/>
      <c r="C10" s="292" t="s">
        <v>0</v>
      </c>
      <c r="D10" s="293" t="s">
        <v>240</v>
      </c>
      <c r="E10" s="293" t="s">
        <v>267</v>
      </c>
      <c r="F10" s="293" t="s">
        <v>250</v>
      </c>
      <c r="G10" s="294" t="s">
        <v>87</v>
      </c>
      <c r="H10" s="295" t="s">
        <v>87</v>
      </c>
    </row>
    <row r="11" spans="1:8" s="8" customFormat="1" ht="9" customHeight="1" x14ac:dyDescent="0.2">
      <c r="A11" s="212"/>
      <c r="B11" s="213"/>
      <c r="C11" s="62">
        <v>1</v>
      </c>
      <c r="D11" s="62">
        <v>2</v>
      </c>
      <c r="E11" s="62">
        <v>3</v>
      </c>
      <c r="F11" s="62">
        <v>4</v>
      </c>
      <c r="G11" s="281" t="s">
        <v>226</v>
      </c>
      <c r="H11" s="152" t="s">
        <v>268</v>
      </c>
    </row>
    <row r="12" spans="1:8" s="3" customFormat="1" ht="12.75" customHeight="1" x14ac:dyDescent="0.2">
      <c r="A12" s="379" t="s">
        <v>124</v>
      </c>
      <c r="B12" s="380"/>
      <c r="C12" s="381"/>
      <c r="D12" s="115">
        <f>D13+D18+D25+D31+D45+D50+D54</f>
        <v>718629.99</v>
      </c>
      <c r="E12" s="115">
        <f>E13+E18+E25+E31+E45+E50+E54</f>
        <v>1641269.7499999998</v>
      </c>
      <c r="F12" s="115">
        <f>F13+F18+F25+F31+F45+F50+F54</f>
        <v>913163.9</v>
      </c>
      <c r="G12" s="282">
        <f>+F12/E12*100</f>
        <v>55.637648838650698</v>
      </c>
      <c r="H12" s="115">
        <f>+F12/D12*100</f>
        <v>127.07010738586071</v>
      </c>
    </row>
    <row r="13" spans="1:8" s="8" customFormat="1" ht="12.75" customHeight="1" x14ac:dyDescent="0.2">
      <c r="A13" s="363" t="s">
        <v>217</v>
      </c>
      <c r="B13" s="364"/>
      <c r="C13" s="364"/>
      <c r="D13" s="109">
        <f t="shared" ref="D13:F14" si="0">D14</f>
        <v>44105.54</v>
      </c>
      <c r="E13" s="109">
        <f>+E14</f>
        <v>61716.1</v>
      </c>
      <c r="F13" s="109">
        <f t="shared" si="0"/>
        <v>40436.550000000003</v>
      </c>
      <c r="G13" s="283">
        <f>+F13/E13*100</f>
        <v>65.52026132565085</v>
      </c>
      <c r="H13" s="278">
        <f>+F13/D13*100</f>
        <v>91.681339804478085</v>
      </c>
    </row>
    <row r="14" spans="1:8" s="8" customFormat="1" ht="12.75" customHeight="1" x14ac:dyDescent="0.2">
      <c r="A14" s="45">
        <v>67</v>
      </c>
      <c r="B14" s="46" t="s">
        <v>77</v>
      </c>
      <c r="C14" s="46"/>
      <c r="D14" s="44">
        <f t="shared" si="0"/>
        <v>44105.54</v>
      </c>
      <c r="E14" s="44">
        <f>+E15</f>
        <v>61716.1</v>
      </c>
      <c r="F14" s="44">
        <f t="shared" si="0"/>
        <v>40436.550000000003</v>
      </c>
      <c r="G14" s="284">
        <f>+F14/E14*100</f>
        <v>65.52026132565085</v>
      </c>
      <c r="H14" s="288">
        <f t="shared" ref="H14:H77" si="1">+F14/D14*100</f>
        <v>91.681339804478085</v>
      </c>
    </row>
    <row r="15" spans="1:8" s="8" customFormat="1" ht="24.75" customHeight="1" x14ac:dyDescent="0.2">
      <c r="A15" s="110">
        <v>671</v>
      </c>
      <c r="B15" s="365" t="s">
        <v>120</v>
      </c>
      <c r="C15" s="366"/>
      <c r="D15" s="111">
        <f>D16+D17</f>
        <v>44105.54</v>
      </c>
      <c r="E15" s="111">
        <f t="shared" ref="E15:F15" si="2">E16+E17</f>
        <v>61716.1</v>
      </c>
      <c r="F15" s="111">
        <f t="shared" si="2"/>
        <v>40436.550000000003</v>
      </c>
      <c r="G15" s="284">
        <f t="shared" ref="G15:G17" si="3">+F15/E15*100</f>
        <v>65.52026132565085</v>
      </c>
      <c r="H15" s="288">
        <f t="shared" si="1"/>
        <v>91.681339804478085</v>
      </c>
    </row>
    <row r="16" spans="1:8" s="5" customFormat="1" ht="12.75" customHeight="1" x14ac:dyDescent="0.2">
      <c r="A16" s="10">
        <v>6711</v>
      </c>
      <c r="B16" s="11" t="s">
        <v>78</v>
      </c>
      <c r="C16" s="11"/>
      <c r="D16" s="47">
        <v>44105.54</v>
      </c>
      <c r="E16" s="47">
        <v>61716.1</v>
      </c>
      <c r="F16" s="47">
        <v>40436.550000000003</v>
      </c>
      <c r="G16" s="284">
        <f t="shared" si="3"/>
        <v>65.52026132565085</v>
      </c>
      <c r="H16" s="288">
        <f t="shared" si="1"/>
        <v>91.681339804478085</v>
      </c>
    </row>
    <row r="17" spans="1:8" s="5" customFormat="1" ht="12.75" customHeight="1" x14ac:dyDescent="0.2">
      <c r="A17" s="215">
        <v>6711</v>
      </c>
      <c r="B17" s="11" t="s">
        <v>78</v>
      </c>
      <c r="C17" s="230"/>
      <c r="D17" s="47"/>
      <c r="E17" s="47"/>
      <c r="F17" s="47"/>
      <c r="G17" s="284" t="e">
        <f t="shared" si="3"/>
        <v>#DIV/0!</v>
      </c>
      <c r="H17" s="288" t="e">
        <f t="shared" si="1"/>
        <v>#DIV/0!</v>
      </c>
    </row>
    <row r="18" spans="1:8" s="8" customFormat="1" ht="12.75" customHeight="1" x14ac:dyDescent="0.2">
      <c r="A18" s="363" t="s">
        <v>218</v>
      </c>
      <c r="B18" s="364"/>
      <c r="C18" s="364"/>
      <c r="D18" s="109">
        <f>D19+D23</f>
        <v>2352</v>
      </c>
      <c r="E18" s="109">
        <f t="shared" ref="E18:F18" si="4">E19+E23</f>
        <v>8159.51</v>
      </c>
      <c r="F18" s="109">
        <f t="shared" si="4"/>
        <v>1232</v>
      </c>
      <c r="G18" s="283">
        <f>+F18/E18*100</f>
        <v>15.098945892584236</v>
      </c>
      <c r="H18" s="278">
        <f t="shared" si="1"/>
        <v>52.380952380952387</v>
      </c>
    </row>
    <row r="19" spans="1:8" s="8" customFormat="1" ht="12.75" customHeight="1" x14ac:dyDescent="0.2">
      <c r="A19" s="34">
        <v>66</v>
      </c>
      <c r="B19" s="48" t="s">
        <v>79</v>
      </c>
      <c r="C19" s="48"/>
      <c r="D19" s="44">
        <f t="shared" ref="D19:F19" si="5">D20</f>
        <v>2352</v>
      </c>
      <c r="E19" s="44">
        <f>+E20</f>
        <v>4140.95</v>
      </c>
      <c r="F19" s="44">
        <f t="shared" si="5"/>
        <v>1232</v>
      </c>
      <c r="G19" s="284">
        <f t="shared" ref="G19:G24" si="6">+F19/E19*100</f>
        <v>29.751627042103866</v>
      </c>
      <c r="H19" s="288">
        <f t="shared" si="1"/>
        <v>52.380952380952387</v>
      </c>
    </row>
    <row r="20" spans="1:8" s="8" customFormat="1" ht="12.75" customHeight="1" x14ac:dyDescent="0.2">
      <c r="A20" s="34">
        <v>661</v>
      </c>
      <c r="B20" s="48" t="s">
        <v>138</v>
      </c>
      <c r="C20" s="48"/>
      <c r="D20" s="44">
        <f>SUM(D21:D22)</f>
        <v>2352</v>
      </c>
      <c r="E20" s="44">
        <f>+E21+E22</f>
        <v>4140.95</v>
      </c>
      <c r="F20" s="44">
        <f>SUM(F21:F22)</f>
        <v>1232</v>
      </c>
      <c r="G20" s="284">
        <f t="shared" si="6"/>
        <v>29.751627042103866</v>
      </c>
      <c r="H20" s="288">
        <f t="shared" si="1"/>
        <v>52.380952380952387</v>
      </c>
    </row>
    <row r="21" spans="1:8" s="5" customFormat="1" ht="12.75" customHeight="1" x14ac:dyDescent="0.2">
      <c r="A21" s="12">
        <v>6614</v>
      </c>
      <c r="B21" s="377" t="s">
        <v>188</v>
      </c>
      <c r="C21" s="378"/>
      <c r="D21" s="47">
        <v>0</v>
      </c>
      <c r="E21" s="47">
        <v>796.34</v>
      </c>
      <c r="F21" s="47">
        <v>0</v>
      </c>
      <c r="G21" s="284">
        <f t="shared" si="6"/>
        <v>0</v>
      </c>
      <c r="H21" s="288" t="e">
        <f t="shared" si="1"/>
        <v>#DIV/0!</v>
      </c>
    </row>
    <row r="22" spans="1:8" s="5" customFormat="1" ht="12.75" customHeight="1" x14ac:dyDescent="0.2">
      <c r="A22" s="4" t="s">
        <v>49</v>
      </c>
      <c r="B22" s="377" t="s">
        <v>137</v>
      </c>
      <c r="C22" s="378"/>
      <c r="D22" s="47">
        <v>2352</v>
      </c>
      <c r="E22" s="47">
        <v>3344.61</v>
      </c>
      <c r="F22" s="47">
        <v>1232</v>
      </c>
      <c r="G22" s="284">
        <f t="shared" si="6"/>
        <v>36.835385889535701</v>
      </c>
      <c r="H22" s="288">
        <f t="shared" si="1"/>
        <v>52.380952380952387</v>
      </c>
    </row>
    <row r="23" spans="1:8" s="5" customFormat="1" ht="12.75" customHeight="1" x14ac:dyDescent="0.2">
      <c r="A23" s="249">
        <v>92</v>
      </c>
      <c r="B23" s="390" t="s">
        <v>237</v>
      </c>
      <c r="C23" s="391"/>
      <c r="D23" s="44">
        <f>SUM(D24)</f>
        <v>0</v>
      </c>
      <c r="E23" s="44">
        <f t="shared" ref="E23:F23" si="7">SUM(E24)</f>
        <v>4018.56</v>
      </c>
      <c r="F23" s="44">
        <f t="shared" si="7"/>
        <v>0</v>
      </c>
      <c r="G23" s="284">
        <f t="shared" si="6"/>
        <v>0</v>
      </c>
      <c r="H23" s="288" t="e">
        <f t="shared" si="1"/>
        <v>#DIV/0!</v>
      </c>
    </row>
    <row r="24" spans="1:8" s="5" customFormat="1" ht="12.75" customHeight="1" x14ac:dyDescent="0.2">
      <c r="A24" s="250">
        <v>9221</v>
      </c>
      <c r="B24" s="375" t="s">
        <v>235</v>
      </c>
      <c r="C24" s="376"/>
      <c r="D24" s="47">
        <v>0</v>
      </c>
      <c r="E24" s="47">
        <v>4018.56</v>
      </c>
      <c r="F24" s="47">
        <v>0</v>
      </c>
      <c r="G24" s="284">
        <f t="shared" si="6"/>
        <v>0</v>
      </c>
      <c r="H24" s="288" t="e">
        <f t="shared" si="1"/>
        <v>#DIV/0!</v>
      </c>
    </row>
    <row r="25" spans="1:8" s="8" customFormat="1" ht="12.75" customHeight="1" x14ac:dyDescent="0.2">
      <c r="A25" s="363" t="s">
        <v>219</v>
      </c>
      <c r="B25" s="364"/>
      <c r="C25" s="364"/>
      <c r="D25" s="109">
        <f>D26+D29</f>
        <v>1837</v>
      </c>
      <c r="E25" s="109">
        <f t="shared" ref="E25:F25" si="8">E26+E29</f>
        <v>21454.14</v>
      </c>
      <c r="F25" s="109">
        <f t="shared" si="8"/>
        <v>366</v>
      </c>
      <c r="G25" s="283">
        <f>+F25/E25*100</f>
        <v>1.7059644432263426</v>
      </c>
      <c r="H25" s="278">
        <f t="shared" si="1"/>
        <v>19.923788786064236</v>
      </c>
    </row>
    <row r="26" spans="1:8" s="8" customFormat="1" ht="24.75" customHeight="1" x14ac:dyDescent="0.2">
      <c r="A26" s="49">
        <v>65</v>
      </c>
      <c r="B26" s="367" t="s">
        <v>80</v>
      </c>
      <c r="C26" s="368"/>
      <c r="D26" s="111">
        <f t="shared" ref="D26:F26" si="9">D27</f>
        <v>1837</v>
      </c>
      <c r="E26" s="111">
        <f>+E27</f>
        <v>16324.9</v>
      </c>
      <c r="F26" s="111">
        <f t="shared" si="9"/>
        <v>366</v>
      </c>
      <c r="G26" s="284">
        <f t="shared" ref="G26:G30" si="10">+F26/E26*100</f>
        <v>2.2419739171449748</v>
      </c>
      <c r="H26" s="288">
        <f t="shared" si="1"/>
        <v>19.923788786064236</v>
      </c>
    </row>
    <row r="27" spans="1:8" s="8" customFormat="1" ht="12.75" customHeight="1" x14ac:dyDescent="0.2">
      <c r="A27" s="49">
        <v>652</v>
      </c>
      <c r="B27" s="369" t="s">
        <v>139</v>
      </c>
      <c r="C27" s="370"/>
      <c r="D27" s="111">
        <f>D28</f>
        <v>1837</v>
      </c>
      <c r="E27" s="111">
        <f>+E28</f>
        <v>16324.9</v>
      </c>
      <c r="F27" s="111">
        <f>F28</f>
        <v>366</v>
      </c>
      <c r="G27" s="284">
        <f t="shared" si="10"/>
        <v>2.2419739171449748</v>
      </c>
      <c r="H27" s="288">
        <f t="shared" si="1"/>
        <v>19.923788786064236</v>
      </c>
    </row>
    <row r="28" spans="1:8" s="5" customFormat="1" ht="12.75" customHeight="1" x14ac:dyDescent="0.2">
      <c r="A28" s="4" t="s">
        <v>50</v>
      </c>
      <c r="B28" s="377" t="s">
        <v>51</v>
      </c>
      <c r="C28" s="378"/>
      <c r="D28" s="47">
        <v>1837</v>
      </c>
      <c r="E28" s="47">
        <v>16324.9</v>
      </c>
      <c r="F28" s="47">
        <v>366</v>
      </c>
      <c r="G28" s="284">
        <f t="shared" si="10"/>
        <v>2.2419739171449748</v>
      </c>
      <c r="H28" s="288">
        <f t="shared" si="1"/>
        <v>19.923788786064236</v>
      </c>
    </row>
    <row r="29" spans="1:8" s="5" customFormat="1" ht="12.75" customHeight="1" x14ac:dyDescent="0.2">
      <c r="A29" s="249">
        <v>92</v>
      </c>
      <c r="B29" s="248"/>
      <c r="C29" s="248" t="s">
        <v>236</v>
      </c>
      <c r="D29" s="44">
        <f>SUM(D30)</f>
        <v>0</v>
      </c>
      <c r="E29" s="44">
        <f t="shared" ref="E29:F29" si="11">SUM(E30)</f>
        <v>5129.24</v>
      </c>
      <c r="F29" s="44">
        <f t="shared" si="11"/>
        <v>0</v>
      </c>
      <c r="G29" s="284">
        <f t="shared" si="10"/>
        <v>0</v>
      </c>
      <c r="H29" s="288" t="e">
        <f t="shared" si="1"/>
        <v>#DIV/0!</v>
      </c>
    </row>
    <row r="30" spans="1:8" s="5" customFormat="1" ht="12.75" customHeight="1" x14ac:dyDescent="0.2">
      <c r="A30" s="250">
        <v>9221</v>
      </c>
      <c r="B30" s="248"/>
      <c r="C30" s="248" t="s">
        <v>235</v>
      </c>
      <c r="D30" s="47">
        <v>0</v>
      </c>
      <c r="E30" s="47">
        <v>5129.24</v>
      </c>
      <c r="F30" s="47">
        <v>0</v>
      </c>
      <c r="G30" s="284">
        <f t="shared" si="10"/>
        <v>0</v>
      </c>
      <c r="H30" s="288" t="e">
        <f t="shared" si="1"/>
        <v>#DIV/0!</v>
      </c>
    </row>
    <row r="31" spans="1:8" s="8" customFormat="1" ht="12.75" customHeight="1" x14ac:dyDescent="0.2">
      <c r="A31" s="363" t="s">
        <v>220</v>
      </c>
      <c r="B31" s="364"/>
      <c r="C31" s="364"/>
      <c r="D31" s="109">
        <f>D32</f>
        <v>619519.21</v>
      </c>
      <c r="E31" s="109">
        <f>+E32</f>
        <v>1451151.16</v>
      </c>
      <c r="F31" s="109">
        <f>F32</f>
        <v>819479.33</v>
      </c>
      <c r="G31" s="283">
        <f>+F31/E31*100</f>
        <v>56.470983353656969</v>
      </c>
      <c r="H31" s="278">
        <f t="shared" si="1"/>
        <v>132.27666176808304</v>
      </c>
    </row>
    <row r="32" spans="1:8" s="8" customFormat="1" ht="24.75" customHeight="1" x14ac:dyDescent="0.2">
      <c r="A32" s="49">
        <v>63</v>
      </c>
      <c r="B32" s="367" t="s">
        <v>81</v>
      </c>
      <c r="C32" s="368"/>
      <c r="D32" s="111">
        <f>D35+D37+D43+D41+D33</f>
        <v>619519.21</v>
      </c>
      <c r="E32" s="111">
        <f t="shared" ref="E32:F32" si="12">E35+E37+E43+E41+E33</f>
        <v>1451151.16</v>
      </c>
      <c r="F32" s="111">
        <f t="shared" si="12"/>
        <v>819479.33</v>
      </c>
      <c r="G32" s="284">
        <f t="shared" ref="G32:G44" si="13">+F32/E32*100</f>
        <v>56.470983353656969</v>
      </c>
      <c r="H32" s="288">
        <f t="shared" si="1"/>
        <v>132.27666176808304</v>
      </c>
    </row>
    <row r="33" spans="1:8" s="8" customFormat="1" ht="24.75" customHeight="1" x14ac:dyDescent="0.2">
      <c r="A33" s="49">
        <v>633</v>
      </c>
      <c r="B33" s="245"/>
      <c r="C33" s="246" t="s">
        <v>245</v>
      </c>
      <c r="D33" s="111">
        <f>SUM(D34)</f>
        <v>183.69</v>
      </c>
      <c r="E33" s="111">
        <f t="shared" ref="E33:F33" si="14">SUM(E34)</f>
        <v>0</v>
      </c>
      <c r="F33" s="111">
        <f t="shared" si="14"/>
        <v>0</v>
      </c>
      <c r="G33" s="284" t="e">
        <f t="shared" si="13"/>
        <v>#DIV/0!</v>
      </c>
      <c r="H33" s="288">
        <f t="shared" si="1"/>
        <v>0</v>
      </c>
    </row>
    <row r="34" spans="1:8" s="8" customFormat="1" ht="24.75" customHeight="1" x14ac:dyDescent="0.2">
      <c r="A34" s="39">
        <v>6331</v>
      </c>
      <c r="B34" s="245"/>
      <c r="C34" s="247" t="s">
        <v>245</v>
      </c>
      <c r="D34" s="113">
        <v>183.69</v>
      </c>
      <c r="E34" s="113">
        <v>0</v>
      </c>
      <c r="F34" s="113">
        <v>0</v>
      </c>
      <c r="G34" s="284" t="e">
        <f t="shared" si="13"/>
        <v>#DIV/0!</v>
      </c>
      <c r="H34" s="288">
        <f t="shared" si="1"/>
        <v>0</v>
      </c>
    </row>
    <row r="35" spans="1:8" s="8" customFormat="1" ht="12.75" customHeight="1" x14ac:dyDescent="0.2">
      <c r="A35" s="34">
        <v>634</v>
      </c>
      <c r="B35" s="361" t="s">
        <v>177</v>
      </c>
      <c r="C35" s="362"/>
      <c r="D35" s="44">
        <f>D36</f>
        <v>0</v>
      </c>
      <c r="E35" s="44">
        <f>E36</f>
        <v>530.89</v>
      </c>
      <c r="F35" s="44">
        <f>F36</f>
        <v>0</v>
      </c>
      <c r="G35" s="284">
        <f t="shared" si="13"/>
        <v>0</v>
      </c>
      <c r="H35" s="288" t="e">
        <f t="shared" si="1"/>
        <v>#DIV/0!</v>
      </c>
    </row>
    <row r="36" spans="1:8" s="5" customFormat="1" ht="12.75" customHeight="1" x14ac:dyDescent="0.2">
      <c r="A36" s="12">
        <v>6341</v>
      </c>
      <c r="B36" s="392" t="s">
        <v>230</v>
      </c>
      <c r="C36" s="393"/>
      <c r="D36" s="47">
        <v>0</v>
      </c>
      <c r="E36" s="47">
        <v>530.89</v>
      </c>
      <c r="F36" s="47">
        <v>0</v>
      </c>
      <c r="G36" s="284">
        <f t="shared" si="13"/>
        <v>0</v>
      </c>
      <c r="H36" s="288" t="e">
        <f t="shared" si="1"/>
        <v>#DIV/0!</v>
      </c>
    </row>
    <row r="37" spans="1:8" s="8" customFormat="1" ht="24.75" customHeight="1" x14ac:dyDescent="0.2">
      <c r="A37" s="49">
        <v>636</v>
      </c>
      <c r="B37" s="367" t="s">
        <v>113</v>
      </c>
      <c r="C37" s="368"/>
      <c r="D37" s="111">
        <f>SUM(D38:D40)</f>
        <v>619335.52</v>
      </c>
      <c r="E37" s="111">
        <f>+E38+E39+E40</f>
        <v>1450620.27</v>
      </c>
      <c r="F37" s="111">
        <f>+F38+F39+F40</f>
        <v>819479.33</v>
      </c>
      <c r="G37" s="284">
        <f t="shared" si="13"/>
        <v>56.4916502924642</v>
      </c>
      <c r="H37" s="288">
        <f t="shared" si="1"/>
        <v>132.31589397617626</v>
      </c>
    </row>
    <row r="38" spans="1:8" s="43" customFormat="1" ht="24.75" customHeight="1" x14ac:dyDescent="0.2">
      <c r="A38" s="112" t="s">
        <v>52</v>
      </c>
      <c r="B38" s="373" t="s">
        <v>140</v>
      </c>
      <c r="C38" s="374"/>
      <c r="D38" s="113"/>
      <c r="E38" s="113">
        <v>0</v>
      </c>
      <c r="F38" s="113">
        <v>0</v>
      </c>
      <c r="G38" s="284" t="e">
        <f t="shared" si="13"/>
        <v>#DIV/0!</v>
      </c>
      <c r="H38" s="288" t="e">
        <f t="shared" si="1"/>
        <v>#DIV/0!</v>
      </c>
    </row>
    <row r="39" spans="1:8" s="43" customFormat="1" ht="12.75" customHeight="1" x14ac:dyDescent="0.2">
      <c r="A39" s="112" t="s">
        <v>52</v>
      </c>
      <c r="B39" s="373" t="s">
        <v>172</v>
      </c>
      <c r="C39" s="374"/>
      <c r="D39" s="113">
        <v>619335.52</v>
      </c>
      <c r="E39" s="113">
        <v>1360185.27</v>
      </c>
      <c r="F39" s="113">
        <v>819479.33</v>
      </c>
      <c r="G39" s="284">
        <f t="shared" si="13"/>
        <v>60.247625678228381</v>
      </c>
      <c r="H39" s="288">
        <f t="shared" si="1"/>
        <v>132.31589397617626</v>
      </c>
    </row>
    <row r="40" spans="1:8" s="5" customFormat="1" ht="24.75" customHeight="1" x14ac:dyDescent="0.2">
      <c r="A40" s="39">
        <v>6362</v>
      </c>
      <c r="B40" s="373" t="s">
        <v>53</v>
      </c>
      <c r="C40" s="374"/>
      <c r="D40" s="113">
        <v>0</v>
      </c>
      <c r="E40" s="113">
        <v>90435</v>
      </c>
      <c r="F40" s="113">
        <v>0</v>
      </c>
      <c r="G40" s="284">
        <f t="shared" si="13"/>
        <v>0</v>
      </c>
      <c r="H40" s="288" t="e">
        <f t="shared" si="1"/>
        <v>#DIV/0!</v>
      </c>
    </row>
    <row r="41" spans="1:8" s="8" customFormat="1" ht="12.75" customHeight="1" x14ac:dyDescent="0.2">
      <c r="A41" s="49">
        <v>638</v>
      </c>
      <c r="B41" s="394" t="s">
        <v>155</v>
      </c>
      <c r="C41" s="395"/>
      <c r="D41" s="111">
        <f>D42</f>
        <v>0</v>
      </c>
      <c r="E41" s="111">
        <v>0</v>
      </c>
      <c r="F41" s="111">
        <f>F42</f>
        <v>0</v>
      </c>
      <c r="G41" s="284" t="e">
        <f t="shared" si="13"/>
        <v>#DIV/0!</v>
      </c>
      <c r="H41" s="288" t="e">
        <f t="shared" si="1"/>
        <v>#DIV/0!</v>
      </c>
    </row>
    <row r="42" spans="1:8" s="5" customFormat="1" ht="24.75" customHeight="1" x14ac:dyDescent="0.2">
      <c r="A42" s="39">
        <v>6381</v>
      </c>
      <c r="B42" s="373" t="s">
        <v>156</v>
      </c>
      <c r="C42" s="374"/>
      <c r="D42" s="113">
        <v>0</v>
      </c>
      <c r="E42" s="113">
        <v>0</v>
      </c>
      <c r="F42" s="113">
        <v>0</v>
      </c>
      <c r="G42" s="284" t="e">
        <f t="shared" si="13"/>
        <v>#DIV/0!</v>
      </c>
      <c r="H42" s="288" t="e">
        <f t="shared" si="1"/>
        <v>#DIV/0!</v>
      </c>
    </row>
    <row r="43" spans="1:8" s="8" customFormat="1" ht="30" customHeight="1" x14ac:dyDescent="0.2">
      <c r="A43" s="49">
        <v>639</v>
      </c>
      <c r="B43" s="367" t="s">
        <v>114</v>
      </c>
      <c r="C43" s="368"/>
      <c r="D43" s="111">
        <f>D44</f>
        <v>0</v>
      </c>
      <c r="E43" s="111">
        <v>0</v>
      </c>
      <c r="F43" s="111">
        <f>F44</f>
        <v>0</v>
      </c>
      <c r="G43" s="284" t="e">
        <f t="shared" si="13"/>
        <v>#DIV/0!</v>
      </c>
      <c r="H43" s="288" t="e">
        <f t="shared" si="1"/>
        <v>#DIV/0!</v>
      </c>
    </row>
    <row r="44" spans="1:8" s="43" customFormat="1" ht="24.75" customHeight="1" x14ac:dyDescent="0.2">
      <c r="A44" s="39">
        <v>6393</v>
      </c>
      <c r="B44" s="373" t="s">
        <v>141</v>
      </c>
      <c r="C44" s="374"/>
      <c r="D44" s="113">
        <v>0</v>
      </c>
      <c r="E44" s="113">
        <v>0</v>
      </c>
      <c r="F44" s="113">
        <v>0</v>
      </c>
      <c r="G44" s="284" t="e">
        <f t="shared" si="13"/>
        <v>#DIV/0!</v>
      </c>
      <c r="H44" s="288" t="e">
        <f t="shared" si="1"/>
        <v>#DIV/0!</v>
      </c>
    </row>
    <row r="45" spans="1:8" s="8" customFormat="1" ht="12.75" customHeight="1" x14ac:dyDescent="0.2">
      <c r="A45" s="363" t="s">
        <v>221</v>
      </c>
      <c r="B45" s="364"/>
      <c r="C45" s="364"/>
      <c r="D45" s="109">
        <f t="shared" ref="D45:F46" si="15">D46</f>
        <v>0</v>
      </c>
      <c r="E45" s="109">
        <f>+E46</f>
        <v>0</v>
      </c>
      <c r="F45" s="109">
        <f t="shared" si="15"/>
        <v>0</v>
      </c>
      <c r="G45" s="283" t="e">
        <f>+F45/E45*100</f>
        <v>#DIV/0!</v>
      </c>
      <c r="H45" s="278" t="e">
        <f t="shared" si="1"/>
        <v>#DIV/0!</v>
      </c>
    </row>
    <row r="46" spans="1:8" s="8" customFormat="1" ht="12.75" customHeight="1" x14ac:dyDescent="0.2">
      <c r="A46" s="34">
        <v>66</v>
      </c>
      <c r="B46" s="361" t="s">
        <v>82</v>
      </c>
      <c r="C46" s="362"/>
      <c r="D46" s="44">
        <f t="shared" si="15"/>
        <v>0</v>
      </c>
      <c r="E46" s="44">
        <f>+E47</f>
        <v>0</v>
      </c>
      <c r="F46" s="44">
        <f t="shared" si="15"/>
        <v>0</v>
      </c>
      <c r="G46" s="284" t="e">
        <f t="shared" ref="G46:G49" si="16">+F46/E46*100</f>
        <v>#DIV/0!</v>
      </c>
      <c r="H46" s="288" t="e">
        <f t="shared" si="1"/>
        <v>#DIV/0!</v>
      </c>
    </row>
    <row r="47" spans="1:8" s="114" customFormat="1" ht="24.75" customHeight="1" x14ac:dyDescent="0.2">
      <c r="A47" s="49">
        <v>663</v>
      </c>
      <c r="B47" s="367" t="s">
        <v>142</v>
      </c>
      <c r="C47" s="368"/>
      <c r="D47" s="111">
        <f>SUM(D48:D49)</f>
        <v>0</v>
      </c>
      <c r="E47" s="111">
        <f>+E48+E49</f>
        <v>0</v>
      </c>
      <c r="F47" s="111">
        <f>SUM(F48:F49)</f>
        <v>0</v>
      </c>
      <c r="G47" s="284" t="e">
        <f t="shared" si="16"/>
        <v>#DIV/0!</v>
      </c>
      <c r="H47" s="288" t="e">
        <f t="shared" si="1"/>
        <v>#DIV/0!</v>
      </c>
    </row>
    <row r="48" spans="1:8" s="5" customFormat="1" ht="12.75" customHeight="1" x14ac:dyDescent="0.2">
      <c r="A48" s="12" t="s">
        <v>54</v>
      </c>
      <c r="B48" s="377" t="s">
        <v>55</v>
      </c>
      <c r="C48" s="378"/>
      <c r="D48" s="47">
        <v>0</v>
      </c>
      <c r="E48" s="47">
        <v>0</v>
      </c>
      <c r="F48" s="47">
        <v>0</v>
      </c>
      <c r="G48" s="284" t="e">
        <f t="shared" si="16"/>
        <v>#DIV/0!</v>
      </c>
      <c r="H48" s="288" t="e">
        <f t="shared" si="1"/>
        <v>#DIV/0!</v>
      </c>
    </row>
    <row r="49" spans="1:8" s="5" customFormat="1" ht="12.75" customHeight="1" x14ac:dyDescent="0.2">
      <c r="A49" s="12">
        <v>6632</v>
      </c>
      <c r="B49" s="377" t="s">
        <v>86</v>
      </c>
      <c r="C49" s="378"/>
      <c r="D49" s="47">
        <v>0</v>
      </c>
      <c r="E49" s="47">
        <v>0</v>
      </c>
      <c r="F49" s="47">
        <v>0</v>
      </c>
      <c r="G49" s="284" t="e">
        <f t="shared" si="16"/>
        <v>#DIV/0!</v>
      </c>
      <c r="H49" s="288" t="e">
        <f t="shared" si="1"/>
        <v>#DIV/0!</v>
      </c>
    </row>
    <row r="50" spans="1:8" s="8" customFormat="1" ht="12.75" customHeight="1" x14ac:dyDescent="0.2">
      <c r="A50" s="363" t="s">
        <v>243</v>
      </c>
      <c r="B50" s="364"/>
      <c r="C50" s="364"/>
      <c r="D50" s="109">
        <f t="shared" ref="D50:F51" si="17">D51</f>
        <v>0</v>
      </c>
      <c r="E50" s="109">
        <f t="shared" si="17"/>
        <v>11571.64</v>
      </c>
      <c r="F50" s="109">
        <f t="shared" si="17"/>
        <v>1653.13</v>
      </c>
      <c r="G50" s="283">
        <f>+F50/E50*100</f>
        <v>14.286047612957198</v>
      </c>
      <c r="H50" s="278" t="e">
        <f t="shared" si="1"/>
        <v>#DIV/0!</v>
      </c>
    </row>
    <row r="51" spans="1:8" s="8" customFormat="1" ht="12.75" customHeight="1" x14ac:dyDescent="0.2">
      <c r="A51" s="34">
        <v>67</v>
      </c>
      <c r="B51" s="384" t="s">
        <v>244</v>
      </c>
      <c r="C51" s="385"/>
      <c r="D51" s="44">
        <f t="shared" si="17"/>
        <v>0</v>
      </c>
      <c r="E51" s="44">
        <f t="shared" si="17"/>
        <v>11571.64</v>
      </c>
      <c r="F51" s="44">
        <f t="shared" si="17"/>
        <v>1653.13</v>
      </c>
      <c r="G51" s="284">
        <f t="shared" ref="G51:G53" si="18">+F51/E51*100</f>
        <v>14.286047612957198</v>
      </c>
      <c r="H51" s="288" t="e">
        <f t="shared" si="1"/>
        <v>#DIV/0!</v>
      </c>
    </row>
    <row r="52" spans="1:8" s="8" customFormat="1" ht="24" customHeight="1" x14ac:dyDescent="0.2">
      <c r="A52" s="34">
        <v>671</v>
      </c>
      <c r="B52" s="361" t="s">
        <v>120</v>
      </c>
      <c r="C52" s="362"/>
      <c r="D52" s="44">
        <f>D53</f>
        <v>0</v>
      </c>
      <c r="E52" s="44">
        <f>E53</f>
        <v>11571.64</v>
      </c>
      <c r="F52" s="44">
        <f>F53</f>
        <v>1653.13</v>
      </c>
      <c r="G52" s="284">
        <f t="shared" si="18"/>
        <v>14.286047612957198</v>
      </c>
      <c r="H52" s="288" t="e">
        <f t="shared" si="1"/>
        <v>#DIV/0!</v>
      </c>
    </row>
    <row r="53" spans="1:8" s="5" customFormat="1" ht="12.75" customHeight="1" x14ac:dyDescent="0.2">
      <c r="A53" s="254">
        <v>6711</v>
      </c>
      <c r="B53" s="255" t="s">
        <v>78</v>
      </c>
      <c r="C53" s="256"/>
      <c r="D53" s="50">
        <v>0</v>
      </c>
      <c r="E53" s="50">
        <v>11571.64</v>
      </c>
      <c r="F53" s="50">
        <v>1653.13</v>
      </c>
      <c r="G53" s="284">
        <f t="shared" si="18"/>
        <v>14.286047612957198</v>
      </c>
      <c r="H53" s="288" t="e">
        <f t="shared" si="1"/>
        <v>#DIV/0!</v>
      </c>
    </row>
    <row r="54" spans="1:8" s="5" customFormat="1" ht="12.75" customHeight="1" x14ac:dyDescent="0.2">
      <c r="A54" s="332" t="s">
        <v>222</v>
      </c>
      <c r="B54" s="333"/>
      <c r="C54" s="333"/>
      <c r="D54" s="52">
        <f>D55+D58</f>
        <v>50816.24</v>
      </c>
      <c r="E54" s="52">
        <f>+E55+E58</f>
        <v>87217.2</v>
      </c>
      <c r="F54" s="52">
        <f>F55+F58</f>
        <v>49996.89</v>
      </c>
      <c r="G54" s="283">
        <f>+F54/E54*100</f>
        <v>57.324575886407722</v>
      </c>
      <c r="H54" s="278">
        <f t="shared" si="1"/>
        <v>98.387621752416152</v>
      </c>
    </row>
    <row r="55" spans="1:8" s="5" customFormat="1" ht="24.75" customHeight="1" x14ac:dyDescent="0.2">
      <c r="A55" s="49">
        <v>63</v>
      </c>
      <c r="B55" s="367" t="s">
        <v>81</v>
      </c>
      <c r="C55" s="368"/>
      <c r="D55" s="111">
        <f t="shared" ref="D55:F55" si="19">D56</f>
        <v>42344.86</v>
      </c>
      <c r="E55" s="111">
        <f>+E56</f>
        <v>83746.289999999994</v>
      </c>
      <c r="F55" s="111">
        <f t="shared" si="19"/>
        <v>47381.9</v>
      </c>
      <c r="G55" s="284">
        <f t="shared" ref="G55:G62" si="20">+F55/E55*100</f>
        <v>56.577909302012074</v>
      </c>
      <c r="H55" s="288">
        <f t="shared" si="1"/>
        <v>111.89528079677203</v>
      </c>
    </row>
    <row r="56" spans="1:8" s="5" customFormat="1" ht="25.5" customHeight="1" x14ac:dyDescent="0.2">
      <c r="A56" s="49">
        <v>639</v>
      </c>
      <c r="B56" s="367" t="s">
        <v>114</v>
      </c>
      <c r="C56" s="368"/>
      <c r="D56" s="111">
        <f>D57</f>
        <v>42344.86</v>
      </c>
      <c r="E56" s="111">
        <f>+E57</f>
        <v>83746.289999999994</v>
      </c>
      <c r="F56" s="111">
        <f>F57</f>
        <v>47381.9</v>
      </c>
      <c r="G56" s="284">
        <f t="shared" si="20"/>
        <v>56.577909302012074</v>
      </c>
      <c r="H56" s="288">
        <f t="shared" si="1"/>
        <v>111.89528079677203</v>
      </c>
    </row>
    <row r="57" spans="1:8" s="5" customFormat="1" ht="24.75" customHeight="1" x14ac:dyDescent="0.2">
      <c r="A57" s="39">
        <v>6393</v>
      </c>
      <c r="B57" s="373" t="s">
        <v>141</v>
      </c>
      <c r="C57" s="374"/>
      <c r="D57" s="113">
        <v>42344.86</v>
      </c>
      <c r="E57" s="113">
        <v>83746.289999999994</v>
      </c>
      <c r="F57" s="113">
        <v>47381.9</v>
      </c>
      <c r="G57" s="284">
        <f t="shared" si="20"/>
        <v>56.577909302012074</v>
      </c>
      <c r="H57" s="288">
        <f t="shared" si="1"/>
        <v>111.89528079677203</v>
      </c>
    </row>
    <row r="58" spans="1:8" s="5" customFormat="1" ht="15.75" customHeight="1" x14ac:dyDescent="0.2">
      <c r="A58" s="45">
        <v>67</v>
      </c>
      <c r="B58" s="46" t="s">
        <v>77</v>
      </c>
      <c r="C58" s="46"/>
      <c r="D58" s="44">
        <f t="shared" ref="D58:F58" si="21">D59</f>
        <v>8471.3799999999992</v>
      </c>
      <c r="E58" s="44">
        <f>+E59</f>
        <v>3470.91</v>
      </c>
      <c r="F58" s="44">
        <f t="shared" si="21"/>
        <v>2614.9899999999998</v>
      </c>
      <c r="G58" s="284">
        <f t="shared" si="20"/>
        <v>75.340184562549865</v>
      </c>
      <c r="H58" s="288">
        <f t="shared" si="1"/>
        <v>30.868524372652388</v>
      </c>
    </row>
    <row r="59" spans="1:8" s="5" customFormat="1" ht="22.5" customHeight="1" x14ac:dyDescent="0.2">
      <c r="A59" s="110">
        <v>671</v>
      </c>
      <c r="B59" s="365" t="s">
        <v>120</v>
      </c>
      <c r="C59" s="366"/>
      <c r="D59" s="111">
        <f t="shared" ref="D59:E59" si="22">+D60+D61</f>
        <v>8471.3799999999992</v>
      </c>
      <c r="E59" s="111">
        <f t="shared" si="22"/>
        <v>3470.91</v>
      </c>
      <c r="F59" s="111">
        <f>+F60+F61+F62</f>
        <v>2614.9899999999998</v>
      </c>
      <c r="G59" s="284">
        <f t="shared" si="20"/>
        <v>75.340184562549865</v>
      </c>
      <c r="H59" s="288">
        <f t="shared" si="1"/>
        <v>30.868524372652388</v>
      </c>
    </row>
    <row r="60" spans="1:8" s="5" customFormat="1" ht="22.5" customHeight="1" x14ac:dyDescent="0.2">
      <c r="A60" s="10">
        <v>6711</v>
      </c>
      <c r="B60" s="11" t="s">
        <v>78</v>
      </c>
      <c r="C60" s="244"/>
      <c r="D60" s="113">
        <v>8471.3799999999992</v>
      </c>
      <c r="E60" s="113">
        <v>3346.91</v>
      </c>
      <c r="F60" s="113">
        <v>2614.9899999999998</v>
      </c>
      <c r="G60" s="284">
        <f t="shared" si="20"/>
        <v>78.131470520569707</v>
      </c>
      <c r="H60" s="288">
        <f t="shared" si="1"/>
        <v>30.868524372652388</v>
      </c>
    </row>
    <row r="61" spans="1:8" s="5" customFormat="1" x14ac:dyDescent="0.2">
      <c r="A61" s="10">
        <v>6711</v>
      </c>
      <c r="B61" s="11" t="s">
        <v>78</v>
      </c>
      <c r="C61" s="11"/>
      <c r="D61" s="47">
        <v>0</v>
      </c>
      <c r="E61" s="47">
        <v>124</v>
      </c>
      <c r="F61" s="47">
        <v>0</v>
      </c>
      <c r="G61" s="284">
        <f t="shared" si="20"/>
        <v>0</v>
      </c>
      <c r="H61" s="288" t="e">
        <f t="shared" si="1"/>
        <v>#DIV/0!</v>
      </c>
    </row>
    <row r="62" spans="1:8" s="5" customFormat="1" x14ac:dyDescent="0.2">
      <c r="A62" s="251">
        <v>6711</v>
      </c>
      <c r="B62" s="252" t="s">
        <v>242</v>
      </c>
      <c r="C62" s="252"/>
      <c r="D62" s="253">
        <v>0</v>
      </c>
      <c r="E62" s="253">
        <v>400</v>
      </c>
      <c r="F62" s="253">
        <v>0</v>
      </c>
      <c r="G62" s="284">
        <f t="shared" si="20"/>
        <v>0</v>
      </c>
      <c r="H62" s="288" t="e">
        <f t="shared" si="1"/>
        <v>#DIV/0!</v>
      </c>
    </row>
    <row r="63" spans="1:8" s="5" customFormat="1" x14ac:dyDescent="0.2">
      <c r="A63" s="379" t="s">
        <v>190</v>
      </c>
      <c r="B63" s="388" t="s">
        <v>189</v>
      </c>
      <c r="C63" s="389"/>
      <c r="D63" s="115">
        <f>SUM(D64,D67,D70,D73,D76)</f>
        <v>0</v>
      </c>
      <c r="E63" s="115">
        <f>+E64+E67+E70+E73</f>
        <v>0</v>
      </c>
      <c r="F63" s="115">
        <f>+F64+F67+F70+F73+F76+F79+F82</f>
        <v>-118721.05000000002</v>
      </c>
      <c r="G63" s="282" t="e">
        <f>+F63/E63*100</f>
        <v>#DIV/0!</v>
      </c>
      <c r="H63" s="289" t="e">
        <f t="shared" si="1"/>
        <v>#DIV/0!</v>
      </c>
    </row>
    <row r="64" spans="1:8" s="5" customFormat="1" ht="12.75" customHeight="1" x14ac:dyDescent="0.2">
      <c r="A64" s="138"/>
      <c r="B64" s="386" t="s">
        <v>168</v>
      </c>
      <c r="C64" s="387"/>
      <c r="D64" s="116">
        <f t="shared" ref="D64:F65" si="23">D65</f>
        <v>0</v>
      </c>
      <c r="E64" s="116">
        <f>+E65</f>
        <v>0</v>
      </c>
      <c r="F64" s="116">
        <f t="shared" si="23"/>
        <v>11643.52</v>
      </c>
      <c r="G64" s="283" t="e">
        <f>+F64/E64*100</f>
        <v>#DIV/0!</v>
      </c>
      <c r="H64" s="278" t="e">
        <f t="shared" si="1"/>
        <v>#DIV/0!</v>
      </c>
    </row>
    <row r="65" spans="1:8" s="5" customFormat="1" x14ac:dyDescent="0.2">
      <c r="A65" s="110">
        <v>92</v>
      </c>
      <c r="B65" s="367" t="s">
        <v>125</v>
      </c>
      <c r="C65" s="368"/>
      <c r="D65" s="118">
        <f t="shared" si="23"/>
        <v>0</v>
      </c>
      <c r="E65" s="118">
        <f>+E66</f>
        <v>0</v>
      </c>
      <c r="F65" s="118">
        <f t="shared" si="23"/>
        <v>11643.52</v>
      </c>
      <c r="G65" s="284" t="e">
        <f t="shared" ref="G65:G66" si="24">+F65/E65*100</f>
        <v>#DIV/0!</v>
      </c>
      <c r="H65" s="288" t="e">
        <f t="shared" si="1"/>
        <v>#DIV/0!</v>
      </c>
    </row>
    <row r="66" spans="1:8" s="5" customFormat="1" x14ac:dyDescent="0.2">
      <c r="A66" s="119">
        <v>922</v>
      </c>
      <c r="B66" s="371" t="s">
        <v>126</v>
      </c>
      <c r="C66" s="372"/>
      <c r="D66" s="121">
        <v>0</v>
      </c>
      <c r="E66" s="121"/>
      <c r="F66" s="121">
        <v>11643.52</v>
      </c>
      <c r="G66" s="284" t="e">
        <f t="shared" si="24"/>
        <v>#DIV/0!</v>
      </c>
      <c r="H66" s="288" t="e">
        <f t="shared" si="1"/>
        <v>#DIV/0!</v>
      </c>
    </row>
    <row r="67" spans="1:8" x14ac:dyDescent="0.2">
      <c r="A67" s="138"/>
      <c r="B67" s="386" t="s">
        <v>170</v>
      </c>
      <c r="C67" s="387"/>
      <c r="D67" s="116">
        <f t="shared" ref="D67:F68" si="25">D68</f>
        <v>0</v>
      </c>
      <c r="E67" s="116">
        <f>+E68</f>
        <v>0</v>
      </c>
      <c r="F67" s="116">
        <f t="shared" si="25"/>
        <v>11830.39</v>
      </c>
      <c r="G67" s="283" t="e">
        <f>+F67/E67*100</f>
        <v>#DIV/0!</v>
      </c>
      <c r="H67" s="278" t="e">
        <f t="shared" si="1"/>
        <v>#DIV/0!</v>
      </c>
    </row>
    <row r="68" spans="1:8" x14ac:dyDescent="0.2">
      <c r="A68" s="110">
        <v>92</v>
      </c>
      <c r="B68" s="367" t="s">
        <v>125</v>
      </c>
      <c r="C68" s="368"/>
      <c r="D68" s="118">
        <f t="shared" si="25"/>
        <v>0</v>
      </c>
      <c r="E68" s="118">
        <f>+E69</f>
        <v>0</v>
      </c>
      <c r="F68" s="118">
        <f t="shared" si="25"/>
        <v>11830.39</v>
      </c>
      <c r="G68" s="284" t="e">
        <f t="shared" ref="G68:G69" si="26">+F68/E68*100</f>
        <v>#DIV/0!</v>
      </c>
      <c r="H68" s="288" t="e">
        <f t="shared" si="1"/>
        <v>#DIV/0!</v>
      </c>
    </row>
    <row r="69" spans="1:8" x14ac:dyDescent="0.2">
      <c r="A69" s="119">
        <v>922</v>
      </c>
      <c r="B69" s="371" t="s">
        <v>126</v>
      </c>
      <c r="C69" s="372"/>
      <c r="D69" s="121">
        <v>0</v>
      </c>
      <c r="E69" s="121">
        <v>0</v>
      </c>
      <c r="F69" s="121">
        <v>11830.39</v>
      </c>
      <c r="G69" s="284" t="e">
        <f t="shared" si="26"/>
        <v>#DIV/0!</v>
      </c>
      <c r="H69" s="288" t="e">
        <f t="shared" si="1"/>
        <v>#DIV/0!</v>
      </c>
    </row>
    <row r="70" spans="1:8" ht="12.75" customHeight="1" x14ac:dyDescent="0.2">
      <c r="A70" s="138"/>
      <c r="B70" s="386" t="s">
        <v>167</v>
      </c>
      <c r="C70" s="387"/>
      <c r="D70" s="116">
        <f t="shared" ref="D70:F71" si="27">D71</f>
        <v>0</v>
      </c>
      <c r="E70" s="116">
        <f>+E71</f>
        <v>0</v>
      </c>
      <c r="F70" s="116">
        <f t="shared" si="27"/>
        <v>-128515.57</v>
      </c>
      <c r="G70" s="283" t="e">
        <f>+F70/E70*100</f>
        <v>#DIV/0!</v>
      </c>
      <c r="H70" s="278" t="e">
        <f t="shared" si="1"/>
        <v>#DIV/0!</v>
      </c>
    </row>
    <row r="71" spans="1:8" x14ac:dyDescent="0.2">
      <c r="A71" s="110">
        <v>92</v>
      </c>
      <c r="B71" s="367" t="s">
        <v>125</v>
      </c>
      <c r="C71" s="368"/>
      <c r="D71" s="118">
        <f t="shared" si="27"/>
        <v>0</v>
      </c>
      <c r="E71" s="118">
        <f>+E72</f>
        <v>0</v>
      </c>
      <c r="F71" s="118">
        <f t="shared" si="27"/>
        <v>-128515.57</v>
      </c>
      <c r="G71" s="284" t="e">
        <f t="shared" ref="G71:G72" si="28">+F71/E71*100</f>
        <v>#DIV/0!</v>
      </c>
      <c r="H71" s="288" t="e">
        <f t="shared" si="1"/>
        <v>#DIV/0!</v>
      </c>
    </row>
    <row r="72" spans="1:8" x14ac:dyDescent="0.2">
      <c r="A72" s="119">
        <v>922</v>
      </c>
      <c r="B72" s="371" t="s">
        <v>126</v>
      </c>
      <c r="C72" s="372"/>
      <c r="D72" s="121">
        <v>0</v>
      </c>
      <c r="E72" s="121"/>
      <c r="F72" s="121">
        <v>-128515.57</v>
      </c>
      <c r="G72" s="284" t="e">
        <f t="shared" si="28"/>
        <v>#DIV/0!</v>
      </c>
      <c r="H72" s="288" t="e">
        <f t="shared" si="1"/>
        <v>#DIV/0!</v>
      </c>
    </row>
    <row r="73" spans="1:8" ht="12.75" customHeight="1" x14ac:dyDescent="0.2">
      <c r="A73" s="138"/>
      <c r="B73" s="386" t="s">
        <v>169</v>
      </c>
      <c r="C73" s="387"/>
      <c r="D73" s="116">
        <f t="shared" ref="D73:F74" si="29">D74</f>
        <v>0</v>
      </c>
      <c r="E73" s="116">
        <f>+E74</f>
        <v>0</v>
      </c>
      <c r="F73" s="116">
        <f t="shared" si="29"/>
        <v>1722.95</v>
      </c>
      <c r="G73" s="283" t="e">
        <f>+F73/E73*100</f>
        <v>#DIV/0!</v>
      </c>
      <c r="H73" s="278" t="e">
        <f t="shared" si="1"/>
        <v>#DIV/0!</v>
      </c>
    </row>
    <row r="74" spans="1:8" x14ac:dyDescent="0.2">
      <c r="A74" s="110">
        <v>92</v>
      </c>
      <c r="B74" s="139"/>
      <c r="C74" s="117" t="s">
        <v>125</v>
      </c>
      <c r="D74" s="118">
        <f t="shared" si="29"/>
        <v>0</v>
      </c>
      <c r="E74" s="118">
        <f>+E75</f>
        <v>0</v>
      </c>
      <c r="F74" s="118">
        <f t="shared" si="29"/>
        <v>1722.95</v>
      </c>
      <c r="G74" s="284" t="e">
        <f t="shared" ref="G74:G75" si="30">+F74/E74*100</f>
        <v>#DIV/0!</v>
      </c>
      <c r="H74" s="288" t="e">
        <f t="shared" si="1"/>
        <v>#DIV/0!</v>
      </c>
    </row>
    <row r="75" spans="1:8" x14ac:dyDescent="0.2">
      <c r="A75" s="119">
        <v>922</v>
      </c>
      <c r="B75" s="140"/>
      <c r="C75" s="120" t="s">
        <v>126</v>
      </c>
      <c r="D75" s="121">
        <v>0</v>
      </c>
      <c r="E75" s="121">
        <v>0</v>
      </c>
      <c r="F75" s="121">
        <v>1722.95</v>
      </c>
      <c r="G75" s="284" t="e">
        <f t="shared" si="30"/>
        <v>#DIV/0!</v>
      </c>
      <c r="H75" s="288" t="e">
        <f t="shared" si="1"/>
        <v>#DIV/0!</v>
      </c>
    </row>
    <row r="76" spans="1:8" x14ac:dyDescent="0.2">
      <c r="A76" s="138"/>
      <c r="B76" s="386" t="s">
        <v>227</v>
      </c>
      <c r="C76" s="387"/>
      <c r="D76" s="116">
        <f t="shared" ref="D76:F77" si="31">D77</f>
        <v>0</v>
      </c>
      <c r="E76" s="116">
        <v>0</v>
      </c>
      <c r="F76" s="116">
        <f t="shared" si="31"/>
        <v>-976.58</v>
      </c>
      <c r="G76" s="283" t="e">
        <f>+F76/E76*100</f>
        <v>#DIV/0!</v>
      </c>
      <c r="H76" s="278" t="e">
        <f t="shared" si="1"/>
        <v>#DIV/0!</v>
      </c>
    </row>
    <row r="77" spans="1:8" ht="22.5" customHeight="1" x14ac:dyDescent="0.2">
      <c r="A77" s="110">
        <v>92</v>
      </c>
      <c r="B77" s="367" t="s">
        <v>125</v>
      </c>
      <c r="C77" s="368"/>
      <c r="D77" s="118">
        <f t="shared" si="31"/>
        <v>0</v>
      </c>
      <c r="E77" s="118">
        <v>0</v>
      </c>
      <c r="F77" s="118">
        <f t="shared" si="31"/>
        <v>-976.58</v>
      </c>
      <c r="G77" s="284" t="e">
        <f t="shared" ref="G77:G78" si="32">+F77/E77*100</f>
        <v>#DIV/0!</v>
      </c>
      <c r="H77" s="288" t="e">
        <f t="shared" si="1"/>
        <v>#DIV/0!</v>
      </c>
    </row>
    <row r="78" spans="1:8" x14ac:dyDescent="0.2">
      <c r="A78" s="271">
        <v>922</v>
      </c>
      <c r="B78" s="382" t="s">
        <v>126</v>
      </c>
      <c r="C78" s="383"/>
      <c r="D78" s="272">
        <v>0</v>
      </c>
      <c r="E78" s="272">
        <v>0</v>
      </c>
      <c r="F78" s="272">
        <v>-976.58</v>
      </c>
      <c r="G78" s="285" t="e">
        <f t="shared" si="32"/>
        <v>#DIV/0!</v>
      </c>
      <c r="H78" s="288" t="e">
        <f t="shared" ref="H78:H85" si="33">+F78/D78*100</f>
        <v>#DIV/0!</v>
      </c>
    </row>
    <row r="79" spans="1:8" x14ac:dyDescent="0.2">
      <c r="A79" s="276"/>
      <c r="B79" s="386" t="s">
        <v>251</v>
      </c>
      <c r="C79" s="387"/>
      <c r="D79" s="277"/>
      <c r="E79" s="277"/>
      <c r="F79" s="279">
        <f>SUM(F80)</f>
        <v>-7777.33</v>
      </c>
      <c r="G79" s="286"/>
      <c r="H79" s="278" t="e">
        <f t="shared" si="33"/>
        <v>#DIV/0!</v>
      </c>
    </row>
    <row r="80" spans="1:8" x14ac:dyDescent="0.2">
      <c r="A80" s="273">
        <v>92</v>
      </c>
      <c r="B80" s="367" t="s">
        <v>125</v>
      </c>
      <c r="C80" s="368"/>
      <c r="D80" s="274"/>
      <c r="E80" s="274"/>
      <c r="F80" s="280">
        <f>SUM(F81)</f>
        <v>-7777.33</v>
      </c>
      <c r="G80" s="287"/>
      <c r="H80" s="288" t="e">
        <f t="shared" si="33"/>
        <v>#DIV/0!</v>
      </c>
    </row>
    <row r="81" spans="1:8" x14ac:dyDescent="0.2">
      <c r="A81" s="273">
        <v>922</v>
      </c>
      <c r="B81" s="396" t="s">
        <v>126</v>
      </c>
      <c r="C81" s="397"/>
      <c r="D81" s="274"/>
      <c r="E81" s="274"/>
      <c r="F81" s="274">
        <v>-7777.33</v>
      </c>
      <c r="G81" s="287"/>
      <c r="H81" s="288" t="e">
        <f t="shared" si="33"/>
        <v>#DIV/0!</v>
      </c>
    </row>
    <row r="82" spans="1:8" x14ac:dyDescent="0.2">
      <c r="A82" s="276"/>
      <c r="B82" s="386" t="s">
        <v>252</v>
      </c>
      <c r="C82" s="387"/>
      <c r="D82" s="277"/>
      <c r="E82" s="277"/>
      <c r="F82" s="277">
        <f>SUM(F83)</f>
        <v>-6648.43</v>
      </c>
      <c r="G82" s="286"/>
      <c r="H82" s="278" t="e">
        <f t="shared" si="33"/>
        <v>#DIV/0!</v>
      </c>
    </row>
    <row r="83" spans="1:8" x14ac:dyDescent="0.2">
      <c r="A83" s="273">
        <v>92</v>
      </c>
      <c r="B83" s="367" t="s">
        <v>125</v>
      </c>
      <c r="C83" s="368"/>
      <c r="D83" s="274"/>
      <c r="E83" s="274"/>
      <c r="F83" s="274">
        <f>SUM(F84)</f>
        <v>-6648.43</v>
      </c>
      <c r="G83" s="287"/>
      <c r="H83" s="288" t="e">
        <f t="shared" si="33"/>
        <v>#DIV/0!</v>
      </c>
    </row>
    <row r="84" spans="1:8" ht="12.75" customHeight="1" x14ac:dyDescent="0.2">
      <c r="A84" s="264">
        <v>9222</v>
      </c>
      <c r="B84" s="396" t="s">
        <v>126</v>
      </c>
      <c r="C84" s="397"/>
      <c r="D84" s="275"/>
      <c r="E84" s="275"/>
      <c r="F84" s="275">
        <v>-6648.43</v>
      </c>
      <c r="G84" s="287"/>
      <c r="H84" s="288" t="e">
        <f t="shared" si="33"/>
        <v>#DIV/0!</v>
      </c>
    </row>
    <row r="85" spans="1:8" ht="21" customHeight="1" x14ac:dyDescent="0.2">
      <c r="A85" s="141"/>
      <c r="B85" s="359" t="s">
        <v>164</v>
      </c>
      <c r="C85" s="360"/>
      <c r="D85" s="122">
        <f>D12+D63</f>
        <v>718629.99</v>
      </c>
      <c r="E85" s="122">
        <f>E12+E63</f>
        <v>1641269.7499999998</v>
      </c>
      <c r="F85" s="122">
        <f>F12+F63</f>
        <v>794442.85</v>
      </c>
      <c r="G85" s="282">
        <f>+F85/E85*100</f>
        <v>48.404160863867752</v>
      </c>
      <c r="H85" s="289">
        <f t="shared" si="33"/>
        <v>110.54963765149853</v>
      </c>
    </row>
  </sheetData>
  <mergeCells count="63">
    <mergeCell ref="B79:C79"/>
    <mergeCell ref="B80:C80"/>
    <mergeCell ref="B81:C81"/>
    <mergeCell ref="B84:C84"/>
    <mergeCell ref="B82:C82"/>
    <mergeCell ref="B83:C83"/>
    <mergeCell ref="B47:C47"/>
    <mergeCell ref="B22:C22"/>
    <mergeCell ref="B21:C21"/>
    <mergeCell ref="B39:C39"/>
    <mergeCell ref="B23:C23"/>
    <mergeCell ref="B28:C28"/>
    <mergeCell ref="B36:C36"/>
    <mergeCell ref="B38:C38"/>
    <mergeCell ref="B41:C41"/>
    <mergeCell ref="A12:C12"/>
    <mergeCell ref="B46:C46"/>
    <mergeCell ref="B77:C77"/>
    <mergeCell ref="B78:C78"/>
    <mergeCell ref="B57:C57"/>
    <mergeCell ref="B51:C51"/>
    <mergeCell ref="B70:C70"/>
    <mergeCell ref="B73:C73"/>
    <mergeCell ref="B64:C64"/>
    <mergeCell ref="B67:C67"/>
    <mergeCell ref="B59:C59"/>
    <mergeCell ref="A63:C63"/>
    <mergeCell ref="B52:C52"/>
    <mergeCell ref="B76:C76"/>
    <mergeCell ref="B65:C65"/>
    <mergeCell ref="B66:C66"/>
    <mergeCell ref="B68:C68"/>
    <mergeCell ref="B69:C69"/>
    <mergeCell ref="B72:C72"/>
    <mergeCell ref="B71:C71"/>
    <mergeCell ref="A2:G2"/>
    <mergeCell ref="A3:F3"/>
    <mergeCell ref="A4:G4"/>
    <mergeCell ref="B40:C40"/>
    <mergeCell ref="B24:C24"/>
    <mergeCell ref="B37:C37"/>
    <mergeCell ref="A7:G7"/>
    <mergeCell ref="A50:C50"/>
    <mergeCell ref="B42:C42"/>
    <mergeCell ref="B44:C44"/>
    <mergeCell ref="B48:C48"/>
    <mergeCell ref="B49:C49"/>
    <mergeCell ref="A10:B10"/>
    <mergeCell ref="B85:C85"/>
    <mergeCell ref="B35:C35"/>
    <mergeCell ref="A13:C13"/>
    <mergeCell ref="B15:C15"/>
    <mergeCell ref="A18:C18"/>
    <mergeCell ref="A25:C25"/>
    <mergeCell ref="B26:C26"/>
    <mergeCell ref="B27:C27"/>
    <mergeCell ref="A31:C31"/>
    <mergeCell ref="B32:C32"/>
    <mergeCell ref="A54:C54"/>
    <mergeCell ref="B55:C55"/>
    <mergeCell ref="B43:C43"/>
    <mergeCell ref="A45:C45"/>
    <mergeCell ref="B56:C56"/>
  </mergeCells>
  <pageMargins left="0.59055118110236227" right="0" top="0.74803149606299213" bottom="0.74803149606299213" header="0.31496062992125984" footer="0.31496062992125984"/>
  <pageSetup paperSize="9" scale="88" fitToHeight="0" orientation="portrait" horizontalDpi="300" verticalDpi="300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6</vt:i4>
      </vt:variant>
      <vt:variant>
        <vt:lpstr>Imenovani rasponi</vt:lpstr>
      </vt:variant>
      <vt:variant>
        <vt:i4>3</vt:i4>
      </vt:variant>
    </vt:vector>
  </HeadingPairs>
  <TitlesOfParts>
    <vt:vector size="9" baseType="lpstr">
      <vt:lpstr>OPĆI DIO</vt:lpstr>
      <vt:lpstr>opći po ekonomskoj</vt:lpstr>
      <vt:lpstr>Rashodi prema funkcijskoj k</vt:lpstr>
      <vt:lpstr> po izvorima financiranja</vt:lpstr>
      <vt:lpstr>rashodi-programska</vt:lpstr>
      <vt:lpstr>prihodi programska</vt:lpstr>
      <vt:lpstr>'OPĆI DIO'!Podrucje_ispisa</vt:lpstr>
      <vt:lpstr>'opći po ekonomskoj'!Podrucje_ispisa</vt:lpstr>
      <vt:lpstr>'Rashodi prema funkcijskoj k'!Podrucje_ispisa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2015-10-15T10:30:49Z</dcterms:created>
  <dcterms:modified xsi:type="dcterms:W3CDTF">2026-07-15T09:08:15Z</dcterms:modified>
</cp:coreProperties>
</file>